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１．新規顧客と離反顧客" sheetId="43" r:id="rId1"/>
    <sheet name="１．優良新規顧客と優良離反顧客" sheetId="3" r:id="rId2"/>
    <sheet name="１．新規顧客と離反顧客の頻度" sheetId="44" r:id="rId3"/>
    <sheet name="１．優良顧客と非優良顧客" sheetId="15" r:id="rId4"/>
    <sheet name="２．営業要員をCVP分析する" sheetId="17" r:id="rId5"/>
    <sheet name="２．開発要員をCVP分析する" sheetId="30" r:id="rId6"/>
    <sheet name="３．顧客をABC分析で大別する" sheetId="25" r:id="rId7"/>
    <sheet name="３．顧客の効率を算出する" sheetId="27" r:id="rId8"/>
    <sheet name="３．従業員をABC分析で大別する" sheetId="26" r:id="rId9"/>
    <sheet name="３．従業員の効率を算出する" sheetId="29" r:id="rId10"/>
    <sheet name="４．現状を段階で把握する" sheetId="34" r:id="rId11"/>
    <sheet name="５．【補足】曲線でCVP分析する" sheetId="31" r:id="rId12"/>
    <sheet name="５．CVP分析_データがある場合" sheetId="36" r:id="rId13"/>
    <sheet name="５．CVP分析_データがない場合" sheetId="37" r:id="rId14"/>
  </sheets>
  <calcPr calcId="125725"/>
</workbook>
</file>

<file path=xl/calcChain.xml><?xml version="1.0" encoding="utf-8"?>
<calcChain xmlns="http://schemas.openxmlformats.org/spreadsheetml/2006/main">
  <c r="B4" i="37"/>
  <c r="B8" i="36"/>
  <c r="B7"/>
  <c r="B6"/>
  <c r="G25" i="31"/>
  <c r="N28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27"/>
  <c r="N26"/>
  <c r="K27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26"/>
  <c r="L24"/>
  <c r="L25"/>
  <c r="J25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D20" i="34"/>
  <c r="E24"/>
  <c r="D24"/>
  <c r="C24"/>
  <c r="B24"/>
  <c r="E20"/>
  <c r="C20"/>
  <c r="B20"/>
  <c r="E12"/>
  <c r="B8"/>
  <c r="B12"/>
  <c r="D12"/>
  <c r="C12"/>
  <c r="E8"/>
  <c r="D8"/>
  <c r="C8"/>
  <c r="C6" i="17"/>
  <c r="B6"/>
  <c r="AB53" i="15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E24" i="44"/>
  <c r="AF10" s="1"/>
  <c r="AG10" s="1"/>
  <c r="AF22"/>
  <c r="AF21"/>
  <c r="AG21" s="1"/>
  <c r="AF17"/>
  <c r="AG17" s="1"/>
  <c r="AF15"/>
  <c r="AG15" s="1"/>
  <c r="AG22"/>
  <c r="Q24"/>
  <c r="R20" s="1"/>
  <c r="S20" s="1"/>
  <c r="C24"/>
  <c r="O9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AC9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F23" i="43"/>
  <c r="G23"/>
  <c r="F9"/>
  <c r="G12"/>
  <c r="G11"/>
  <c r="G10"/>
  <c r="G22"/>
  <c r="G21"/>
  <c r="G20"/>
  <c r="G19"/>
  <c r="G18"/>
  <c r="G17"/>
  <c r="G16"/>
  <c r="G15"/>
  <c r="G14"/>
  <c r="G13"/>
  <c r="G9"/>
  <c r="F10"/>
  <c r="E10"/>
  <c r="E9"/>
  <c r="E11"/>
  <c r="E12" s="1"/>
  <c r="E13" s="1"/>
  <c r="E14" s="1"/>
  <c r="E15" s="1"/>
  <c r="D9"/>
  <c r="A26" i="3"/>
  <c r="A27" s="1"/>
  <c r="A28" s="1"/>
  <c r="A29" s="1"/>
  <c r="A30" s="1"/>
  <c r="A31" s="1"/>
  <c r="A25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S50" i="15"/>
  <c r="AD9"/>
  <c r="AA9"/>
  <c r="V6"/>
  <c r="Y53" s="1"/>
  <c r="U6"/>
  <c r="X53" s="1"/>
  <c r="W9"/>
  <c r="N9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F9"/>
  <c r="L28" i="31" l="1"/>
  <c r="L27"/>
  <c r="L26"/>
  <c r="E22" i="44"/>
  <c r="D18"/>
  <c r="E18" s="1"/>
  <c r="D22"/>
  <c r="D12"/>
  <c r="E12" s="1"/>
  <c r="D16"/>
  <c r="E16" s="1"/>
  <c r="D20"/>
  <c r="E20" s="1"/>
  <c r="R15"/>
  <c r="S15" s="1"/>
  <c r="AF14"/>
  <c r="AG14" s="1"/>
  <c r="AF19"/>
  <c r="AG19" s="1"/>
  <c r="AF11"/>
  <c r="AG11" s="1"/>
  <c r="D10"/>
  <c r="E10" s="1"/>
  <c r="D14"/>
  <c r="E14" s="1"/>
  <c r="D15"/>
  <c r="E15" s="1"/>
  <c r="E24" s="1"/>
  <c r="D19"/>
  <c r="E19" s="1"/>
  <c r="R11"/>
  <c r="S11" s="1"/>
  <c r="AF13"/>
  <c r="AG13" s="1"/>
  <c r="AF18"/>
  <c r="AG18" s="1"/>
  <c r="AF9"/>
  <c r="AG9" s="1"/>
  <c r="D9"/>
  <c r="E9" s="1"/>
  <c r="D13"/>
  <c r="E13" s="1"/>
  <c r="D17"/>
  <c r="E17" s="1"/>
  <c r="D21"/>
  <c r="E21" s="1"/>
  <c r="R19"/>
  <c r="S19" s="1"/>
  <c r="D11"/>
  <c r="E11" s="1"/>
  <c r="AG24"/>
  <c r="AF12"/>
  <c r="AG12" s="1"/>
  <c r="AF16"/>
  <c r="AG16" s="1"/>
  <c r="AF20"/>
  <c r="AG20" s="1"/>
  <c r="R10"/>
  <c r="S10" s="1"/>
  <c r="R14"/>
  <c r="S14" s="1"/>
  <c r="R18"/>
  <c r="S18" s="1"/>
  <c r="R22"/>
  <c r="S22" s="1"/>
  <c r="R9"/>
  <c r="S9" s="1"/>
  <c r="S24" s="1"/>
  <c r="R13"/>
  <c r="S13" s="1"/>
  <c r="R17"/>
  <c r="S17" s="1"/>
  <c r="R21"/>
  <c r="S21" s="1"/>
  <c r="R12"/>
  <c r="S12" s="1"/>
  <c r="R16"/>
  <c r="S16" s="1"/>
  <c r="E16" i="43"/>
  <c r="E17" s="1"/>
  <c r="E18" s="1"/>
  <c r="E19" s="1"/>
  <c r="F15"/>
  <c r="F11"/>
  <c r="F12"/>
  <c r="F16"/>
  <c r="F14"/>
  <c r="F18"/>
  <c r="F13"/>
  <c r="D10"/>
  <c r="D12"/>
  <c r="D14"/>
  <c r="D16"/>
  <c r="D18"/>
  <c r="D20"/>
  <c r="D22"/>
  <c r="D11"/>
  <c r="D13"/>
  <c r="D15"/>
  <c r="D17"/>
  <c r="D19"/>
  <c r="D21"/>
  <c r="D23"/>
  <c r="X9" i="15"/>
  <c r="Y9"/>
  <c r="X10"/>
  <c r="W10"/>
  <c r="Y10"/>
  <c r="Y12"/>
  <c r="Y14"/>
  <c r="Y16"/>
  <c r="Y18"/>
  <c r="Y20"/>
  <c r="Y22"/>
  <c r="Y24"/>
  <c r="Y26"/>
  <c r="Y28"/>
  <c r="Y30"/>
  <c r="Y32"/>
  <c r="Y34"/>
  <c r="Y36"/>
  <c r="Y38"/>
  <c r="Y40"/>
  <c r="Y42"/>
  <c r="Y44"/>
  <c r="Y46"/>
  <c r="Y48"/>
  <c r="Y50"/>
  <c r="Y52"/>
  <c r="Y11"/>
  <c r="Y13"/>
  <c r="Y15"/>
  <c r="Y17"/>
  <c r="Y19"/>
  <c r="Y21"/>
  <c r="Y23"/>
  <c r="Y25"/>
  <c r="Y27"/>
  <c r="Y29"/>
  <c r="Y31"/>
  <c r="Y33"/>
  <c r="Y35"/>
  <c r="Y37"/>
  <c r="Y39"/>
  <c r="Y41"/>
  <c r="Y43"/>
  <c r="Y45"/>
  <c r="Y47"/>
  <c r="Y49"/>
  <c r="Y51"/>
  <c r="X14"/>
  <c r="X18"/>
  <c r="X22"/>
  <c r="X26"/>
  <c r="X30"/>
  <c r="X34"/>
  <c r="X38"/>
  <c r="X42"/>
  <c r="X46"/>
  <c r="X50"/>
  <c r="X11"/>
  <c r="X15"/>
  <c r="X19"/>
  <c r="X23"/>
  <c r="X27"/>
  <c r="X31"/>
  <c r="X35"/>
  <c r="X39"/>
  <c r="X43"/>
  <c r="X47"/>
  <c r="X51"/>
  <c r="X32"/>
  <c r="X36"/>
  <c r="X40"/>
  <c r="X44"/>
  <c r="X48"/>
  <c r="X52"/>
  <c r="X12"/>
  <c r="X16"/>
  <c r="X20"/>
  <c r="X24"/>
  <c r="X28"/>
  <c r="X13"/>
  <c r="X17"/>
  <c r="X21"/>
  <c r="X25"/>
  <c r="X29"/>
  <c r="X33"/>
  <c r="X37"/>
  <c r="X41"/>
  <c r="X45"/>
  <c r="X49"/>
  <c r="H10" i="37"/>
  <c r="G31" i="31"/>
  <c r="G30"/>
  <c r="G29"/>
  <c r="G28"/>
  <c r="G27"/>
  <c r="G26"/>
  <c r="D24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A25"/>
  <c r="A26" s="1"/>
  <c r="A27" s="1"/>
  <c r="A28" s="1"/>
  <c r="C23" i="36"/>
  <c r="E10" i="37"/>
  <c r="E11" s="1"/>
  <c r="B10"/>
  <c r="B11" s="1"/>
  <c r="C9"/>
  <c r="H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8"/>
  <c r="H8" s="1"/>
  <c r="C27" i="36"/>
  <c r="C26"/>
  <c r="C25"/>
  <c r="C24"/>
  <c r="C22"/>
  <c r="C21"/>
  <c r="C20"/>
  <c r="C19"/>
  <c r="C18"/>
  <c r="C17"/>
  <c r="C16"/>
  <c r="C15"/>
  <c r="C14"/>
  <c r="A14"/>
  <c r="A15" s="1"/>
  <c r="C13"/>
  <c r="L29" i="31" l="1"/>
  <c r="E20" i="43"/>
  <c r="F19"/>
  <c r="F17"/>
  <c r="W11" i="15"/>
  <c r="AA10"/>
  <c r="H11" i="37"/>
  <c r="E12"/>
  <c r="C11"/>
  <c r="A16" i="36"/>
  <c r="B12" i="37"/>
  <c r="C10"/>
  <c r="L30" i="31" l="1"/>
  <c r="E21" i="43"/>
  <c r="F20"/>
  <c r="W12" i="15"/>
  <c r="AA11"/>
  <c r="A17" i="36"/>
  <c r="A18" s="1"/>
  <c r="A19" s="1"/>
  <c r="A20" s="1"/>
  <c r="A21" s="1"/>
  <c r="A22" s="1"/>
  <c r="A23" s="1"/>
  <c r="A24" s="1"/>
  <c r="D7"/>
  <c r="C7"/>
  <c r="G13"/>
  <c r="E13" i="37"/>
  <c r="C12"/>
  <c r="H12" s="1"/>
  <c r="B13"/>
  <c r="L31" i="31" l="1"/>
  <c r="E22" i="43"/>
  <c r="F21"/>
  <c r="W13" i="15"/>
  <c r="AA12"/>
  <c r="A25" i="36"/>
  <c r="G25" s="1"/>
  <c r="G22"/>
  <c r="G18"/>
  <c r="G14"/>
  <c r="G23"/>
  <c r="G19"/>
  <c r="G15"/>
  <c r="G24"/>
  <c r="G20"/>
  <c r="G16"/>
  <c r="G21"/>
  <c r="G17"/>
  <c r="B14" i="37"/>
  <c r="E14"/>
  <c r="C13"/>
  <c r="H13" s="1"/>
  <c r="L32" i="31" l="1"/>
  <c r="E23" i="43"/>
  <c r="F22"/>
  <c r="W14" i="15"/>
  <c r="AA13"/>
  <c r="A26" i="36"/>
  <c r="E15" i="37"/>
  <c r="C14"/>
  <c r="H14" s="1"/>
  <c r="B15"/>
  <c r="L33" i="31" l="1"/>
  <c r="W15" i="15"/>
  <c r="AA14"/>
  <c r="A27" i="36"/>
  <c r="C8" s="1"/>
  <c r="G26"/>
  <c r="D8"/>
  <c r="B16" i="37"/>
  <c r="E16"/>
  <c r="C15"/>
  <c r="H15" s="1"/>
  <c r="L34" i="31" l="1"/>
  <c r="W16" i="15"/>
  <c r="AA15"/>
  <c r="G27" i="36"/>
  <c r="C6"/>
  <c r="D6"/>
  <c r="E17" i="37"/>
  <c r="C16"/>
  <c r="H16" s="1"/>
  <c r="B17"/>
  <c r="L35" i="31" l="1"/>
  <c r="W17" i="15"/>
  <c r="AA16"/>
  <c r="H25" i="36"/>
  <c r="H21"/>
  <c r="H17"/>
  <c r="H13"/>
  <c r="H26"/>
  <c r="H22"/>
  <c r="H18"/>
  <c r="H14"/>
  <c r="H27"/>
  <c r="H23"/>
  <c r="H19"/>
  <c r="H15"/>
  <c r="H24"/>
  <c r="H20"/>
  <c r="H16"/>
  <c r="F16"/>
  <c r="F21"/>
  <c r="J21" s="1"/>
  <c r="F26"/>
  <c r="F19"/>
  <c r="F24"/>
  <c r="F13"/>
  <c r="F18"/>
  <c r="F23"/>
  <c r="J23" s="1"/>
  <c r="F22"/>
  <c r="J22" s="1"/>
  <c r="F25"/>
  <c r="J25" s="1"/>
  <c r="F15"/>
  <c r="J15" s="1"/>
  <c r="F27"/>
  <c r="J27" s="1"/>
  <c r="F17"/>
  <c r="F14"/>
  <c r="J14" s="1"/>
  <c r="F20"/>
  <c r="J20" s="1"/>
  <c r="E18" i="37"/>
  <c r="C17"/>
  <c r="H17" s="1"/>
  <c r="B18"/>
  <c r="L36" i="31" l="1"/>
  <c r="W18" i="15"/>
  <c r="AA17"/>
  <c r="J13" i="36"/>
  <c r="I13"/>
  <c r="J18"/>
  <c r="J26"/>
  <c r="J19"/>
  <c r="J17"/>
  <c r="J24"/>
  <c r="J16"/>
  <c r="I20"/>
  <c r="I18"/>
  <c r="I17"/>
  <c r="I22"/>
  <c r="I24"/>
  <c r="I16"/>
  <c r="I14"/>
  <c r="I25"/>
  <c r="I21"/>
  <c r="I15"/>
  <c r="I26"/>
  <c r="I23"/>
  <c r="I19"/>
  <c r="I27"/>
  <c r="E19" i="37"/>
  <c r="C18"/>
  <c r="H18" s="1"/>
  <c r="B19"/>
  <c r="L37" i="31" l="1"/>
  <c r="W19" i="15"/>
  <c r="AA18"/>
  <c r="B20" i="37"/>
  <c r="E20"/>
  <c r="C19"/>
  <c r="H19" s="1"/>
  <c r="L38" i="31" l="1"/>
  <c r="W20" i="15"/>
  <c r="AA19"/>
  <c r="B21" i="37"/>
  <c r="E21"/>
  <c r="C20"/>
  <c r="H20" s="1"/>
  <c r="L39" i="31" l="1"/>
  <c r="W21" i="15"/>
  <c r="AA20"/>
  <c r="B22" i="37"/>
  <c r="E22"/>
  <c r="C22" s="1"/>
  <c r="C21"/>
  <c r="H21" s="1"/>
  <c r="L40" i="31" l="1"/>
  <c r="W22" i="15"/>
  <c r="AA21"/>
  <c r="H22" i="37"/>
  <c r="L41" i="31" l="1"/>
  <c r="W23" i="15"/>
  <c r="AA22"/>
  <c r="A29" i="3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F25"/>
  <c r="F26" s="1"/>
  <c r="C35"/>
  <c r="C36" s="1"/>
  <c r="C33"/>
  <c r="C37" i="30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A14"/>
  <c r="A15" s="1"/>
  <c r="A16" s="1"/>
  <c r="A17" s="1"/>
  <c r="A18" s="1"/>
  <c r="A19" s="1"/>
  <c r="E13"/>
  <c r="C13" s="1"/>
  <c r="F7"/>
  <c r="F7" i="17"/>
  <c r="E6"/>
  <c r="D7"/>
  <c r="D6"/>
  <c r="C7"/>
  <c r="B7"/>
  <c r="E7"/>
  <c r="C37"/>
  <c r="C36"/>
  <c r="C35"/>
  <c r="C34"/>
  <c r="C33"/>
  <c r="C32"/>
  <c r="C31"/>
  <c r="C30"/>
  <c r="C29"/>
  <c r="C28"/>
  <c r="P28" i="29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H28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B7"/>
  <c r="B6"/>
  <c r="B5"/>
  <c r="P31" i="27"/>
  <c r="P28"/>
  <c r="P29" s="1"/>
  <c r="P30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H28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B7"/>
  <c r="L42" i="31" l="1"/>
  <c r="C6" i="30"/>
  <c r="W24" i="15"/>
  <c r="AA23"/>
  <c r="C32" i="31"/>
  <c r="C31" s="1"/>
  <c r="C30" s="1"/>
  <c r="C29" s="1"/>
  <c r="C28" s="1"/>
  <c r="C27" s="1"/>
  <c r="C26" s="1"/>
  <c r="C25" s="1"/>
  <c r="C24" s="1"/>
  <c r="F27"/>
  <c r="C37"/>
  <c r="D6" i="30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B6"/>
  <c r="B7"/>
  <c r="C7"/>
  <c r="D7"/>
  <c r="E72" i="29"/>
  <c r="F72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E64"/>
  <c r="F64" s="1"/>
  <c r="E65"/>
  <c r="F65" s="1"/>
  <c r="E66"/>
  <c r="F66" s="1"/>
  <c r="E67"/>
  <c r="F67" s="1"/>
  <c r="E68"/>
  <c r="F68" s="1"/>
  <c r="E69"/>
  <c r="F69" s="1"/>
  <c r="E70"/>
  <c r="F70" s="1"/>
  <c r="E71"/>
  <c r="F71" s="1"/>
  <c r="B6" i="27"/>
  <c r="E28" s="1"/>
  <c r="B5"/>
  <c r="M9" i="26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G10" i="25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M9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G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L43" i="31" l="1"/>
  <c r="W25" i="15"/>
  <c r="AA24"/>
  <c r="F28" i="31"/>
  <c r="C38"/>
  <c r="H34" i="30"/>
  <c r="H30"/>
  <c r="H26"/>
  <c r="H22"/>
  <c r="H18"/>
  <c r="H14"/>
  <c r="H13"/>
  <c r="H35"/>
  <c r="H31"/>
  <c r="H27"/>
  <c r="H23"/>
  <c r="H19"/>
  <c r="H15"/>
  <c r="H36"/>
  <c r="H32"/>
  <c r="H28"/>
  <c r="H24"/>
  <c r="H20"/>
  <c r="H16"/>
  <c r="H37"/>
  <c r="H33"/>
  <c r="H29"/>
  <c r="H25"/>
  <c r="H21"/>
  <c r="H17"/>
  <c r="G35"/>
  <c r="G31"/>
  <c r="G27"/>
  <c r="G23"/>
  <c r="G19"/>
  <c r="G15"/>
  <c r="G36"/>
  <c r="G32"/>
  <c r="G28"/>
  <c r="G24"/>
  <c r="G20"/>
  <c r="G16"/>
  <c r="G37"/>
  <c r="G33"/>
  <c r="G29"/>
  <c r="G25"/>
  <c r="G21"/>
  <c r="G17"/>
  <c r="E7"/>
  <c r="G34"/>
  <c r="I34" s="1"/>
  <c r="G30"/>
  <c r="I30" s="1"/>
  <c r="G26"/>
  <c r="I26" s="1"/>
  <c r="G22"/>
  <c r="G18"/>
  <c r="I18" s="1"/>
  <c r="G14"/>
  <c r="I14" s="1"/>
  <c r="G13"/>
  <c r="I13" s="1"/>
  <c r="F36"/>
  <c r="F32"/>
  <c r="F28"/>
  <c r="F24"/>
  <c r="F20"/>
  <c r="F16"/>
  <c r="F37"/>
  <c r="F33"/>
  <c r="F29"/>
  <c r="F25"/>
  <c r="F21"/>
  <c r="F17"/>
  <c r="F34"/>
  <c r="F30"/>
  <c r="F26"/>
  <c r="F22"/>
  <c r="F18"/>
  <c r="F14"/>
  <c r="F13"/>
  <c r="E6"/>
  <c r="F35"/>
  <c r="F31"/>
  <c r="F27"/>
  <c r="F23"/>
  <c r="F19"/>
  <c r="F15"/>
  <c r="E35" i="27"/>
  <c r="F35" s="1"/>
  <c r="E37"/>
  <c r="F37" s="1"/>
  <c r="E41"/>
  <c r="F41" s="1"/>
  <c r="E45"/>
  <c r="F45" s="1"/>
  <c r="E29"/>
  <c r="F29" s="1"/>
  <c r="E31"/>
  <c r="F31" s="1"/>
  <c r="E33"/>
  <c r="F33" s="1"/>
  <c r="E39"/>
  <c r="F39" s="1"/>
  <c r="E43"/>
  <c r="F43" s="1"/>
  <c r="E47"/>
  <c r="F47" s="1"/>
  <c r="E49"/>
  <c r="F49" s="1"/>
  <c r="E51"/>
  <c r="F51" s="1"/>
  <c r="E53"/>
  <c r="F53" s="1"/>
  <c r="E55"/>
  <c r="F55" s="1"/>
  <c r="E57"/>
  <c r="F57" s="1"/>
  <c r="E59"/>
  <c r="F59" s="1"/>
  <c r="E61"/>
  <c r="F61" s="1"/>
  <c r="E63"/>
  <c r="F63" s="1"/>
  <c r="E65"/>
  <c r="F65" s="1"/>
  <c r="E67"/>
  <c r="F67" s="1"/>
  <c r="E69"/>
  <c r="F69" s="1"/>
  <c r="E71"/>
  <c r="F71" s="1"/>
  <c r="F28"/>
  <c r="E30"/>
  <c r="F30" s="1"/>
  <c r="E32"/>
  <c r="F32" s="1"/>
  <c r="E34"/>
  <c r="F34" s="1"/>
  <c r="E36"/>
  <c r="F36" s="1"/>
  <c r="E38"/>
  <c r="F38" s="1"/>
  <c r="E40"/>
  <c r="F40" s="1"/>
  <c r="E42"/>
  <c r="F42" s="1"/>
  <c r="E44"/>
  <c r="F44" s="1"/>
  <c r="E46"/>
  <c r="F46" s="1"/>
  <c r="E48"/>
  <c r="F48" s="1"/>
  <c r="E50"/>
  <c r="F50" s="1"/>
  <c r="E52"/>
  <c r="F52" s="1"/>
  <c r="E54"/>
  <c r="F54" s="1"/>
  <c r="E56"/>
  <c r="F56" s="1"/>
  <c r="E58"/>
  <c r="F58" s="1"/>
  <c r="E60"/>
  <c r="F60" s="1"/>
  <c r="E62"/>
  <c r="F62" s="1"/>
  <c r="E64"/>
  <c r="F64" s="1"/>
  <c r="E66"/>
  <c r="F66" s="1"/>
  <c r="E68"/>
  <c r="F68" s="1"/>
  <c r="E70"/>
  <c r="F70" s="1"/>
  <c r="E72"/>
  <c r="F72" s="1"/>
  <c r="L44" i="31" l="1"/>
  <c r="W26" i="15"/>
  <c r="AA25"/>
  <c r="F29" i="31"/>
  <c r="C39"/>
  <c r="I22" i="30"/>
  <c r="I24"/>
  <c r="K24" s="1"/>
  <c r="L24" s="1"/>
  <c r="I17"/>
  <c r="I33"/>
  <c r="I15"/>
  <c r="K15" s="1"/>
  <c r="L15" s="1"/>
  <c r="I31"/>
  <c r="K31" s="1"/>
  <c r="L31" s="1"/>
  <c r="I21"/>
  <c r="K21" s="1"/>
  <c r="L21" s="1"/>
  <c r="I37"/>
  <c r="K37" s="1"/>
  <c r="L37" s="1"/>
  <c r="I28"/>
  <c r="K28" s="1"/>
  <c r="L28" s="1"/>
  <c r="I19"/>
  <c r="K19" s="1"/>
  <c r="L19" s="1"/>
  <c r="I35"/>
  <c r="K35" s="1"/>
  <c r="L35" s="1"/>
  <c r="J13"/>
  <c r="K13"/>
  <c r="J21"/>
  <c r="J28"/>
  <c r="J22"/>
  <c r="K22"/>
  <c r="L22" s="1"/>
  <c r="J17"/>
  <c r="K17"/>
  <c r="L17" s="1"/>
  <c r="J24"/>
  <c r="J15"/>
  <c r="J31"/>
  <c r="J14"/>
  <c r="K14"/>
  <c r="L14" s="1"/>
  <c r="J30"/>
  <c r="K30"/>
  <c r="L30" s="1"/>
  <c r="J25"/>
  <c r="J16"/>
  <c r="J32"/>
  <c r="I25"/>
  <c r="K25" s="1"/>
  <c r="L25" s="1"/>
  <c r="I16"/>
  <c r="K16" s="1"/>
  <c r="L16" s="1"/>
  <c r="I32"/>
  <c r="K32" s="1"/>
  <c r="L32" s="1"/>
  <c r="I23"/>
  <c r="K23" s="1"/>
  <c r="L23" s="1"/>
  <c r="J27"/>
  <c r="J26"/>
  <c r="K26"/>
  <c r="L26" s="1"/>
  <c r="J37"/>
  <c r="J23"/>
  <c r="J33"/>
  <c r="K33"/>
  <c r="L33" s="1"/>
  <c r="J19"/>
  <c r="J35"/>
  <c r="J18"/>
  <c r="K18"/>
  <c r="L18" s="1"/>
  <c r="J34"/>
  <c r="K34"/>
  <c r="L34" s="1"/>
  <c r="J29"/>
  <c r="J20"/>
  <c r="J36"/>
  <c r="I29"/>
  <c r="K29" s="1"/>
  <c r="L29" s="1"/>
  <c r="I20"/>
  <c r="K20" s="1"/>
  <c r="L20" s="1"/>
  <c r="I36"/>
  <c r="K36" s="1"/>
  <c r="L36" s="1"/>
  <c r="I27"/>
  <c r="K27" s="1"/>
  <c r="L27" s="1"/>
  <c r="W27" i="15" l="1"/>
  <c r="AA26"/>
  <c r="F30" i="31"/>
  <c r="C40"/>
  <c r="W28" i="15" l="1"/>
  <c r="AA27"/>
  <c r="C41" i="31"/>
  <c r="F31"/>
  <c r="W29" i="15" l="1"/>
  <c r="AA28"/>
  <c r="F32" i="31"/>
  <c r="C42"/>
  <c r="E13" i="17"/>
  <c r="C13" s="1"/>
  <c r="C26"/>
  <c r="C24"/>
  <c r="C22"/>
  <c r="C20"/>
  <c r="C18"/>
  <c r="C16"/>
  <c r="C27"/>
  <c r="C17"/>
  <c r="C15"/>
  <c r="C14"/>
  <c r="C25"/>
  <c r="C23"/>
  <c r="C21"/>
  <c r="C19"/>
  <c r="A14"/>
  <c r="A15" s="1"/>
  <c r="W30" i="15" l="1"/>
  <c r="AA29"/>
  <c r="F33" i="31"/>
  <c r="G32"/>
  <c r="C43"/>
  <c r="A16" i="17"/>
  <c r="A17" s="1"/>
  <c r="A18" s="1"/>
  <c r="A19" s="1"/>
  <c r="W31" i="15" l="1"/>
  <c r="AA30"/>
  <c r="F34" i="31"/>
  <c r="G33"/>
  <c r="C44"/>
  <c r="A20" i="17"/>
  <c r="W32" i="15" l="1"/>
  <c r="AA31"/>
  <c r="F35" i="31"/>
  <c r="G34"/>
  <c r="A21" i="17"/>
  <c r="W33" i="15" l="1"/>
  <c r="AA32"/>
  <c r="F36" i="31"/>
  <c r="G35"/>
  <c r="A22" i="17"/>
  <c r="W34" i="15" l="1"/>
  <c r="AA33"/>
  <c r="F37" i="31"/>
  <c r="G36"/>
  <c r="A23" i="17"/>
  <c r="W35" i="15" l="1"/>
  <c r="AA34"/>
  <c r="F38" i="31"/>
  <c r="G37"/>
  <c r="A24" i="17"/>
  <c r="W36" i="15" l="1"/>
  <c r="AA35"/>
  <c r="F39" i="31"/>
  <c r="G38"/>
  <c r="A25" i="17"/>
  <c r="W37" i="15" l="1"/>
  <c r="AA36"/>
  <c r="F40" i="31"/>
  <c r="G39"/>
  <c r="A26" i="17"/>
  <c r="W38" i="15" l="1"/>
  <c r="AA37"/>
  <c r="F41" i="31"/>
  <c r="G40"/>
  <c r="A27" i="17"/>
  <c r="W39" i="15" l="1"/>
  <c r="AA38"/>
  <c r="F42" i="31"/>
  <c r="G41"/>
  <c r="A28" i="17"/>
  <c r="A29" s="1"/>
  <c r="A30" s="1"/>
  <c r="A31" s="1"/>
  <c r="A32" s="1"/>
  <c r="A33" s="1"/>
  <c r="A34" s="1"/>
  <c r="A35" s="1"/>
  <c r="A36" s="1"/>
  <c r="A37" s="1"/>
  <c r="W40" i="15" l="1"/>
  <c r="AA39"/>
  <c r="F43" i="31"/>
  <c r="G42"/>
  <c r="F37" i="17"/>
  <c r="F14"/>
  <c r="F32"/>
  <c r="F36"/>
  <c r="F35"/>
  <c r="F34"/>
  <c r="F13"/>
  <c r="F33"/>
  <c r="F28"/>
  <c r="F20"/>
  <c r="F25"/>
  <c r="F24"/>
  <c r="F31"/>
  <c r="F18"/>
  <c r="F19"/>
  <c r="F21"/>
  <c r="F30"/>
  <c r="F22"/>
  <c r="F23"/>
  <c r="F16"/>
  <c r="F26"/>
  <c r="F29"/>
  <c r="F17"/>
  <c r="F15"/>
  <c r="F27"/>
  <c r="W41" i="15" l="1"/>
  <c r="AA40"/>
  <c r="F44" i="31"/>
  <c r="G43"/>
  <c r="G36" i="17"/>
  <c r="G33"/>
  <c r="G35"/>
  <c r="G34"/>
  <c r="G37"/>
  <c r="J37" s="1"/>
  <c r="G31"/>
  <c r="G30"/>
  <c r="G26"/>
  <c r="J26" s="1"/>
  <c r="G13"/>
  <c r="I13" s="1"/>
  <c r="K13" s="1"/>
  <c r="G15"/>
  <c r="G29"/>
  <c r="G17"/>
  <c r="I17" s="1"/>
  <c r="K17" s="1"/>
  <c r="L17" s="1"/>
  <c r="G14"/>
  <c r="G19"/>
  <c r="G16"/>
  <c r="G28"/>
  <c r="J28" s="1"/>
  <c r="G21"/>
  <c r="G18"/>
  <c r="J18" s="1"/>
  <c r="G23"/>
  <c r="J23" s="1"/>
  <c r="G20"/>
  <c r="J20" s="1"/>
  <c r="G32"/>
  <c r="G25"/>
  <c r="J25" s="1"/>
  <c r="G22"/>
  <c r="J22" s="1"/>
  <c r="G27"/>
  <c r="I27" s="1"/>
  <c r="G24"/>
  <c r="I24" s="1"/>
  <c r="K24" s="1"/>
  <c r="L24" s="1"/>
  <c r="H37"/>
  <c r="H35"/>
  <c r="H36"/>
  <c r="H34"/>
  <c r="H33"/>
  <c r="H28"/>
  <c r="H16"/>
  <c r="H26"/>
  <c r="H13"/>
  <c r="H15"/>
  <c r="H32"/>
  <c r="H20"/>
  <c r="H17"/>
  <c r="H14"/>
  <c r="H19"/>
  <c r="H31"/>
  <c r="H24"/>
  <c r="H21"/>
  <c r="H18"/>
  <c r="H23"/>
  <c r="H30"/>
  <c r="H29"/>
  <c r="H25"/>
  <c r="H22"/>
  <c r="H27"/>
  <c r="K27"/>
  <c r="L27" s="1"/>
  <c r="J35"/>
  <c r="J34"/>
  <c r="J33"/>
  <c r="J36"/>
  <c r="J30"/>
  <c r="J31"/>
  <c r="J29"/>
  <c r="J19"/>
  <c r="J13"/>
  <c r="J15"/>
  <c r="J16"/>
  <c r="J21"/>
  <c r="J24"/>
  <c r="W42" i="15" l="1"/>
  <c r="AA41"/>
  <c r="J17" i="17"/>
  <c r="J27"/>
  <c r="I20"/>
  <c r="K20" s="1"/>
  <c r="L20" s="1"/>
  <c r="I28"/>
  <c r="K28" s="1"/>
  <c r="L28" s="1"/>
  <c r="I26"/>
  <c r="K26" s="1"/>
  <c r="L26" s="1"/>
  <c r="I34"/>
  <c r="K34" s="1"/>
  <c r="L34" s="1"/>
  <c r="J32"/>
  <c r="I32"/>
  <c r="K32" s="1"/>
  <c r="L32" s="1"/>
  <c r="I21"/>
  <c r="K21" s="1"/>
  <c r="L21" s="1"/>
  <c r="I14"/>
  <c r="K14" s="1"/>
  <c r="L14" s="1"/>
  <c r="I37"/>
  <c r="K37" s="1"/>
  <c r="L37" s="1"/>
  <c r="I36"/>
  <c r="K36" s="1"/>
  <c r="L36" s="1"/>
  <c r="J14"/>
  <c r="I25"/>
  <c r="K25" s="1"/>
  <c r="L25" s="1"/>
  <c r="I18"/>
  <c r="K18" s="1"/>
  <c r="L18" s="1"/>
  <c r="I19"/>
  <c r="K19" s="1"/>
  <c r="L19" s="1"/>
  <c r="I15"/>
  <c r="K15" s="1"/>
  <c r="L15" s="1"/>
  <c r="I31"/>
  <c r="K31" s="1"/>
  <c r="L31" s="1"/>
  <c r="I33"/>
  <c r="K33" s="1"/>
  <c r="L33" s="1"/>
  <c r="I22"/>
  <c r="K22" s="1"/>
  <c r="L22" s="1"/>
  <c r="I23"/>
  <c r="K23" s="1"/>
  <c r="L23" s="1"/>
  <c r="I16"/>
  <c r="K16" s="1"/>
  <c r="L16" s="1"/>
  <c r="I29"/>
  <c r="K29" s="1"/>
  <c r="L29" s="1"/>
  <c r="I30"/>
  <c r="K30" s="1"/>
  <c r="L30" s="1"/>
  <c r="I35"/>
  <c r="K35" s="1"/>
  <c r="L35" s="1"/>
  <c r="F10" i="15"/>
  <c r="F1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W43" l="1"/>
  <c r="AA42"/>
  <c r="W44" l="1"/>
  <c r="AA43"/>
  <c r="W45" l="1"/>
  <c r="AA44"/>
  <c r="W46" l="1"/>
  <c r="AA45"/>
  <c r="W47" l="1"/>
  <c r="AA46"/>
  <c r="W48" l="1"/>
  <c r="AA47"/>
  <c r="W49" l="1"/>
  <c r="AA48"/>
  <c r="W50" l="1"/>
  <c r="AA49"/>
  <c r="W51" l="1"/>
  <c r="AA50"/>
  <c r="W52" l="1"/>
  <c r="AA51"/>
  <c r="W53" l="1"/>
  <c r="AA52"/>
  <c r="AA53" l="1"/>
  <c r="W6"/>
  <c r="Z9" s="1"/>
  <c r="Z52" l="1"/>
  <c r="Z50"/>
  <c r="Z48"/>
  <c r="Z46"/>
  <c r="Z44"/>
  <c r="Z42"/>
  <c r="Z40"/>
  <c r="Z38"/>
  <c r="Z36"/>
  <c r="Z34"/>
  <c r="Z32"/>
  <c r="Z30"/>
  <c r="Z22"/>
  <c r="Z51"/>
  <c r="Z45"/>
  <c r="Z39"/>
  <c r="Z33"/>
  <c r="Z27"/>
  <c r="Z21"/>
  <c r="Z13"/>
  <c r="Z53"/>
  <c r="Z49"/>
  <c r="Z41"/>
  <c r="Z35"/>
  <c r="Z29"/>
  <c r="Z23"/>
  <c r="Z17"/>
  <c r="Z15"/>
  <c r="Z28"/>
  <c r="Z26"/>
  <c r="Z24"/>
  <c r="Z20"/>
  <c r="Z18"/>
  <c r="Z16"/>
  <c r="Z14"/>
  <c r="Z12"/>
  <c r="Z10"/>
  <c r="Z47"/>
  <c r="Z43"/>
  <c r="Z37"/>
  <c r="Z31"/>
  <c r="Z25"/>
  <c r="Z19"/>
  <c r="Z11"/>
  <c r="AD27"/>
  <c r="AD28"/>
  <c r="AD29"/>
  <c r="AD30"/>
  <c r="AD31"/>
  <c r="AD32"/>
  <c r="AD10"/>
  <c r="AD11"/>
  <c r="AD12"/>
  <c r="AD13"/>
  <c r="AD14"/>
  <c r="AD15"/>
  <c r="AD16"/>
  <c r="AD17"/>
  <c r="AD18"/>
  <c r="AD19"/>
  <c r="AD20"/>
  <c r="AD21"/>
  <c r="AD33"/>
  <c r="AD34"/>
  <c r="AD35"/>
  <c r="AD36"/>
  <c r="AD37"/>
  <c r="AD38"/>
  <c r="AD39"/>
  <c r="AD40"/>
  <c r="AD41"/>
  <c r="AD42"/>
  <c r="AD43"/>
  <c r="AD44"/>
  <c r="AD45"/>
  <c r="AD46"/>
  <c r="AD47"/>
  <c r="AD48"/>
  <c r="AD22"/>
  <c r="AD23"/>
  <c r="AD49"/>
  <c r="AD50"/>
  <c r="AD51"/>
  <c r="AD52"/>
  <c r="AD24"/>
  <c r="AD25"/>
  <c r="AD53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51"/>
  <c r="AS52"/>
  <c r="AS53"/>
  <c r="AS41"/>
  <c r="AS42"/>
  <c r="AS43"/>
  <c r="AS44"/>
  <c r="AS45"/>
  <c r="AS46"/>
  <c r="AS47"/>
  <c r="AS48"/>
  <c r="AS49"/>
</calcChain>
</file>

<file path=xl/sharedStrings.xml><?xml version="1.0" encoding="utf-8"?>
<sst xmlns="http://schemas.openxmlformats.org/spreadsheetml/2006/main" count="1016" uniqueCount="271">
  <si>
    <t>売上額</t>
    <rPh sb="0" eb="2">
      <t>ウリアゲ</t>
    </rPh>
    <rPh sb="2" eb="3">
      <t>ガク</t>
    </rPh>
    <phoneticPr fontId="1"/>
  </si>
  <si>
    <t>売上数</t>
    <rPh sb="0" eb="2">
      <t>ウリアゲ</t>
    </rPh>
    <rPh sb="2" eb="3">
      <t>スウ</t>
    </rPh>
    <phoneticPr fontId="1"/>
  </si>
  <si>
    <t>傾き</t>
    <rPh sb="0" eb="1">
      <t>カタム</t>
    </rPh>
    <phoneticPr fontId="1"/>
  </si>
  <si>
    <t>切片</t>
    <rPh sb="0" eb="2">
      <t>セッペン</t>
    </rPh>
    <phoneticPr fontId="1"/>
  </si>
  <si>
    <t>倍率</t>
    <rPh sb="0" eb="2">
      <t>バイリツ</t>
    </rPh>
    <phoneticPr fontId="1"/>
  </si>
  <si>
    <t>→ここ(緋色)にデータをセットする</t>
    <phoneticPr fontId="1"/>
  </si>
  <si>
    <t>経費</t>
    <rPh sb="0" eb="2">
      <t>ケイヒ</t>
    </rPh>
    <phoneticPr fontId="1"/>
  </si>
  <si>
    <t>固定費</t>
    <rPh sb="0" eb="3">
      <t>コテイヒ</t>
    </rPh>
    <phoneticPr fontId="1"/>
  </si>
  <si>
    <t>変動費</t>
    <rPh sb="0" eb="2">
      <t>ヘンドウ</t>
    </rPh>
    <rPh sb="2" eb="3">
      <t>ヒ</t>
    </rPh>
    <phoneticPr fontId="1"/>
  </si>
  <si>
    <t>限界利益</t>
    <rPh sb="0" eb="2">
      <t>ゲンカイ</t>
    </rPh>
    <rPh sb="2" eb="4">
      <t>リエキ</t>
    </rPh>
    <phoneticPr fontId="1"/>
  </si>
  <si>
    <t>限界利益率</t>
    <rPh sb="0" eb="2">
      <t>ゲンカイ</t>
    </rPh>
    <rPh sb="2" eb="4">
      <t>リエキ</t>
    </rPh>
    <rPh sb="4" eb="5">
      <t>リツ</t>
    </rPh>
    <phoneticPr fontId="1"/>
  </si>
  <si>
    <t>損益分岐点</t>
    <rPh sb="0" eb="2">
      <t>ソンエキ</t>
    </rPh>
    <rPh sb="2" eb="5">
      <t>ブンキテン</t>
    </rPh>
    <phoneticPr fontId="1"/>
  </si>
  <si>
    <t>※どの行で計算しても同じ値になる</t>
    <rPh sb="3" eb="4">
      <t>ギョウ</t>
    </rPh>
    <rPh sb="5" eb="7">
      <t>ケイサン</t>
    </rPh>
    <rPh sb="10" eb="11">
      <t>オナ</t>
    </rPh>
    <rPh sb="12" eb="13">
      <t>アタイ</t>
    </rPh>
    <phoneticPr fontId="1"/>
  </si>
  <si>
    <t>→ここ(オレンジ)にデータを適当に作成(入力)する</t>
    <rPh sb="14" eb="16">
      <t>テキトウ</t>
    </rPh>
    <rPh sb="17" eb="19">
      <t>サクセイ</t>
    </rPh>
    <rPh sb="20" eb="22">
      <t>ニュウリョク</t>
    </rPh>
    <phoneticPr fontId="1"/>
  </si>
  <si>
    <t>※累積であること</t>
    <rPh sb="1" eb="3">
      <t>ルイセキ</t>
    </rPh>
    <phoneticPr fontId="1"/>
  </si>
  <si>
    <t>回帰式より→</t>
    <rPh sb="0" eb="2">
      <t>カイキ</t>
    </rPh>
    <rPh sb="2" eb="3">
      <t>シキ</t>
    </rPh>
    <phoneticPr fontId="1"/>
  </si>
  <si>
    <t>合計</t>
    <rPh sb="0" eb="2">
      <t>ゴウケイ</t>
    </rPh>
    <phoneticPr fontId="1"/>
  </si>
  <si>
    <t>佐々木</t>
    <rPh sb="0" eb="3">
      <t>ササキ</t>
    </rPh>
    <phoneticPr fontId="1"/>
  </si>
  <si>
    <t>秋川</t>
    <rPh sb="0" eb="2">
      <t>アキカワ</t>
    </rPh>
    <phoneticPr fontId="1"/>
  </si>
  <si>
    <t>四ノ宮</t>
    <rPh sb="0" eb="1">
      <t>シ</t>
    </rPh>
    <rPh sb="2" eb="3">
      <t>ミヤ</t>
    </rPh>
    <phoneticPr fontId="1"/>
  </si>
  <si>
    <t>多田</t>
    <rPh sb="0" eb="2">
      <t>タダ</t>
    </rPh>
    <phoneticPr fontId="1"/>
  </si>
  <si>
    <t>予定工数</t>
    <rPh sb="0" eb="2">
      <t>ヨテイ</t>
    </rPh>
    <rPh sb="2" eb="4">
      <t>コウスウ</t>
    </rPh>
    <phoneticPr fontId="1"/>
  </si>
  <si>
    <t>実工数</t>
    <rPh sb="0" eb="1">
      <t>ジツ</t>
    </rPh>
    <rPh sb="1" eb="3">
      <t>コウスウ</t>
    </rPh>
    <phoneticPr fontId="1"/>
  </si>
  <si>
    <t>売上額</t>
    <rPh sb="0" eb="2">
      <t>ウリアゲ</t>
    </rPh>
    <rPh sb="2" eb="3">
      <t>ガク</t>
    </rPh>
    <phoneticPr fontId="1"/>
  </si>
  <si>
    <t>直近</t>
    <rPh sb="0" eb="2">
      <t>チョッキン</t>
    </rPh>
    <phoneticPr fontId="1"/>
  </si>
  <si>
    <t>頻度</t>
    <rPh sb="0" eb="2">
      <t>ヒンド</t>
    </rPh>
    <phoneticPr fontId="1"/>
  </si>
  <si>
    <t>経過月数</t>
    <rPh sb="0" eb="2">
      <t>ケイカ</t>
    </rPh>
    <rPh sb="2" eb="4">
      <t>ゲッスウ</t>
    </rPh>
    <phoneticPr fontId="1"/>
  </si>
  <si>
    <t>新規顧客数</t>
    <rPh sb="0" eb="2">
      <t>シンキ</t>
    </rPh>
    <rPh sb="2" eb="4">
      <t>コキャク</t>
    </rPh>
    <rPh sb="4" eb="5">
      <t>スウ</t>
    </rPh>
    <phoneticPr fontId="1"/>
  </si>
  <si>
    <t>●クラスA</t>
    <phoneticPr fontId="1"/>
  </si>
  <si>
    <t>●クラスB</t>
    <phoneticPr fontId="1"/>
  </si>
  <si>
    <t>●クラスC</t>
    <phoneticPr fontId="1"/>
  </si>
  <si>
    <t>→ここ(緋色)にデータをセットする</t>
    <phoneticPr fontId="1"/>
  </si>
  <si>
    <t>→ここ(緋色)にデータをセットする</t>
    <phoneticPr fontId="1"/>
  </si>
  <si>
    <t>■３．顧客をABC分析で大別する</t>
    <rPh sb="3" eb="5">
      <t>コキャク</t>
    </rPh>
    <rPh sb="9" eb="11">
      <t>ブンセキ</t>
    </rPh>
    <rPh sb="12" eb="14">
      <t>タイベツ</t>
    </rPh>
    <phoneticPr fontId="1"/>
  </si>
  <si>
    <r>
      <t>※顧客ABC分析で</t>
    </r>
    <r>
      <rPr>
        <b/>
        <sz val="11"/>
        <color theme="1"/>
        <rFont val="ＭＳ Ｐゴシック"/>
        <family val="3"/>
        <charset val="128"/>
        <scheme val="minor"/>
      </rPr>
      <t>クラス</t>
    </r>
    <r>
      <rPr>
        <b/>
        <sz val="11"/>
        <color theme="1"/>
        <rFont val="ＭＳ Ｐゴシック"/>
        <family val="2"/>
        <charset val="128"/>
        <scheme val="minor"/>
      </rPr>
      <t>A</t>
    </r>
    <r>
      <rPr>
        <b/>
        <sz val="11"/>
        <color theme="1"/>
        <rFont val="ＭＳ Ｐゴシック"/>
        <family val="3"/>
        <charset val="128"/>
        <scheme val="minor"/>
      </rPr>
      <t>に分類された顧客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14" eb="16">
      <t>ブンルイ</t>
    </rPh>
    <rPh sb="19" eb="21">
      <t>コキャク</t>
    </rPh>
    <rPh sb="22" eb="24">
      <t>タイショウ</t>
    </rPh>
    <phoneticPr fontId="1"/>
  </si>
  <si>
    <r>
      <t>※顧客ABC分析で</t>
    </r>
    <r>
      <rPr>
        <b/>
        <sz val="11"/>
        <color theme="1"/>
        <rFont val="ＭＳ Ｐゴシック"/>
        <family val="3"/>
        <charset val="128"/>
        <scheme val="minor"/>
      </rPr>
      <t>クラスBに分類された顧客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14" eb="16">
      <t>ブンルイ</t>
    </rPh>
    <rPh sb="19" eb="21">
      <t>コキャク</t>
    </rPh>
    <rPh sb="22" eb="24">
      <t>タイショウ</t>
    </rPh>
    <phoneticPr fontId="1"/>
  </si>
  <si>
    <r>
      <t>※顧客ABC分析で</t>
    </r>
    <r>
      <rPr>
        <b/>
        <sz val="11"/>
        <color theme="1"/>
        <rFont val="ＭＳ Ｐゴシック"/>
        <family val="3"/>
        <charset val="128"/>
        <scheme val="minor"/>
      </rPr>
      <t>クラス</t>
    </r>
    <r>
      <rPr>
        <b/>
        <sz val="11"/>
        <color theme="1"/>
        <rFont val="ＭＳ Ｐゴシック"/>
        <family val="2"/>
        <charset val="128"/>
        <scheme val="minor"/>
      </rPr>
      <t>C</t>
    </r>
    <r>
      <rPr>
        <b/>
        <sz val="11"/>
        <color theme="1"/>
        <rFont val="ＭＳ Ｐゴシック"/>
        <family val="3"/>
        <charset val="128"/>
        <scheme val="minor"/>
      </rPr>
      <t>に分類された顧客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14" eb="16">
      <t>ブンルイ</t>
    </rPh>
    <rPh sb="19" eb="21">
      <t>コキャク</t>
    </rPh>
    <rPh sb="22" eb="24">
      <t>タイショウ</t>
    </rPh>
    <phoneticPr fontId="1"/>
  </si>
  <si>
    <t>顧客コード</t>
    <rPh sb="0" eb="2">
      <t>コキャク</t>
    </rPh>
    <phoneticPr fontId="1"/>
  </si>
  <si>
    <t>顧客名</t>
    <rPh sb="0" eb="2">
      <t>コキャク</t>
    </rPh>
    <rPh sb="2" eb="3">
      <t>メイ</t>
    </rPh>
    <phoneticPr fontId="1"/>
  </si>
  <si>
    <t>リッツ</t>
  </si>
  <si>
    <t>リッツ</t>
    <phoneticPr fontId="1"/>
  </si>
  <si>
    <t>サン・システム</t>
  </si>
  <si>
    <t>サン・システム</t>
    <phoneticPr fontId="1"/>
  </si>
  <si>
    <t>三井機器</t>
    <rPh sb="0" eb="2">
      <t>ミツイ</t>
    </rPh>
    <rPh sb="2" eb="4">
      <t>キキ</t>
    </rPh>
    <phoneticPr fontId="1"/>
  </si>
  <si>
    <t>日本ロボット</t>
    <rPh sb="0" eb="2">
      <t>ニホン</t>
    </rPh>
    <phoneticPr fontId="1"/>
  </si>
  <si>
    <t>工学研究会</t>
    <rPh sb="0" eb="2">
      <t>コウガク</t>
    </rPh>
    <rPh sb="2" eb="5">
      <t>ケンキュウカイ</t>
    </rPh>
    <phoneticPr fontId="1"/>
  </si>
  <si>
    <t>ワーク・ソリューション</t>
  </si>
  <si>
    <t>ワーク・ソリューション</t>
    <phoneticPr fontId="1"/>
  </si>
  <si>
    <t>プラザテック</t>
  </si>
  <si>
    <t>プラザテック</t>
    <phoneticPr fontId="1"/>
  </si>
  <si>
    <t>日本技術</t>
    <rPh sb="0" eb="2">
      <t>ニホン</t>
    </rPh>
    <rPh sb="2" eb="4">
      <t>ギジュツ</t>
    </rPh>
    <phoneticPr fontId="1"/>
  </si>
  <si>
    <t>にしおか</t>
  </si>
  <si>
    <t>にしおか</t>
    <phoneticPr fontId="1"/>
  </si>
  <si>
    <t>山陽技術</t>
    <rPh sb="0" eb="2">
      <t>サンヨウ</t>
    </rPh>
    <rPh sb="2" eb="4">
      <t>ギジュツ</t>
    </rPh>
    <phoneticPr fontId="1"/>
  </si>
  <si>
    <t>ロボステーション</t>
  </si>
  <si>
    <t>ロボステーション</t>
    <phoneticPr fontId="1"/>
  </si>
  <si>
    <t>軽井沢テック</t>
    <rPh sb="0" eb="3">
      <t>カルイザワ</t>
    </rPh>
    <phoneticPr fontId="1"/>
  </si>
  <si>
    <t>南の丘</t>
    <rPh sb="0" eb="1">
      <t>ミナミ</t>
    </rPh>
    <rPh sb="2" eb="3">
      <t>オカ</t>
    </rPh>
    <phoneticPr fontId="1"/>
  </si>
  <si>
    <t>ラ・テック</t>
  </si>
  <si>
    <t>ラ・テック</t>
    <phoneticPr fontId="1"/>
  </si>
  <si>
    <t>アールジャパン</t>
  </si>
  <si>
    <t>アールジャパン</t>
    <phoneticPr fontId="1"/>
  </si>
  <si>
    <t>エンゲージ</t>
  </si>
  <si>
    <t>エンゲージ</t>
    <phoneticPr fontId="1"/>
  </si>
  <si>
    <t>未来技術</t>
    <rPh sb="0" eb="2">
      <t>ミライ</t>
    </rPh>
    <rPh sb="2" eb="4">
      <t>ギジュツ</t>
    </rPh>
    <phoneticPr fontId="1"/>
  </si>
  <si>
    <t>サイクル</t>
  </si>
  <si>
    <t>サイクル</t>
    <phoneticPr fontId="1"/>
  </si>
  <si>
    <t>ワン製作所</t>
    <rPh sb="2" eb="5">
      <t>セイサクショ</t>
    </rPh>
    <phoneticPr fontId="1"/>
  </si>
  <si>
    <t>トップ</t>
  </si>
  <si>
    <t>トップ</t>
    <phoneticPr fontId="1"/>
  </si>
  <si>
    <t>藤井技術</t>
    <rPh sb="0" eb="2">
      <t>フジイ</t>
    </rPh>
    <rPh sb="2" eb="4">
      <t>ギジュツ</t>
    </rPh>
    <phoneticPr fontId="1"/>
  </si>
  <si>
    <t>西ノ宮テック</t>
    <rPh sb="0" eb="1">
      <t>ニシ</t>
    </rPh>
    <rPh sb="2" eb="3">
      <t>ミヤ</t>
    </rPh>
    <phoneticPr fontId="1"/>
  </si>
  <si>
    <t>光・工学ソリューション</t>
    <rPh sb="0" eb="1">
      <t>ヒカリ</t>
    </rPh>
    <rPh sb="2" eb="4">
      <t>コウガク</t>
    </rPh>
    <phoneticPr fontId="1"/>
  </si>
  <si>
    <t>三井技術</t>
    <rPh sb="0" eb="2">
      <t>ミツイ</t>
    </rPh>
    <rPh sb="2" eb="4">
      <t>ギジュツ</t>
    </rPh>
    <phoneticPr fontId="1"/>
  </si>
  <si>
    <t>ロール</t>
  </si>
  <si>
    <t>ロール</t>
    <phoneticPr fontId="1"/>
  </si>
  <si>
    <t>ナインプラス</t>
  </si>
  <si>
    <t>ナインプラス</t>
    <phoneticPr fontId="1"/>
  </si>
  <si>
    <t>まるやま</t>
  </si>
  <si>
    <t>まるやま</t>
    <phoneticPr fontId="1"/>
  </si>
  <si>
    <t>高田技工</t>
    <rPh sb="0" eb="2">
      <t>タカダ</t>
    </rPh>
    <rPh sb="2" eb="4">
      <t>ギコウ</t>
    </rPh>
    <phoneticPr fontId="1"/>
  </si>
  <si>
    <t>長野技術研究所</t>
    <rPh sb="0" eb="2">
      <t>ナガノ</t>
    </rPh>
    <rPh sb="2" eb="4">
      <t>ギジュツ</t>
    </rPh>
    <rPh sb="4" eb="6">
      <t>ケンキュウ</t>
    </rPh>
    <rPh sb="6" eb="7">
      <t>ショ</t>
    </rPh>
    <phoneticPr fontId="1"/>
  </si>
  <si>
    <t>メタルテック</t>
  </si>
  <si>
    <t>メタルテック</t>
    <phoneticPr fontId="1"/>
  </si>
  <si>
    <t>未来ルート</t>
    <rPh sb="0" eb="2">
      <t>ミライ</t>
    </rPh>
    <phoneticPr fontId="1"/>
  </si>
  <si>
    <t>山下工学</t>
    <rPh sb="0" eb="2">
      <t>ヤマシタ</t>
    </rPh>
    <rPh sb="2" eb="4">
      <t>コウガク</t>
    </rPh>
    <phoneticPr fontId="1"/>
  </si>
  <si>
    <t>三菱ロボットソリューション</t>
    <rPh sb="0" eb="2">
      <t>ミツビシ</t>
    </rPh>
    <phoneticPr fontId="1"/>
  </si>
  <si>
    <t>丸山部品</t>
    <rPh sb="0" eb="2">
      <t>マルヤマ</t>
    </rPh>
    <rPh sb="2" eb="4">
      <t>ブヒン</t>
    </rPh>
    <phoneticPr fontId="1"/>
  </si>
  <si>
    <t>オン・フィールド</t>
  </si>
  <si>
    <t>オン・フィールド</t>
    <phoneticPr fontId="1"/>
  </si>
  <si>
    <t>西口科学</t>
    <rPh sb="0" eb="2">
      <t>ニシグチ</t>
    </rPh>
    <rPh sb="2" eb="4">
      <t>カガク</t>
    </rPh>
    <phoneticPr fontId="1"/>
  </si>
  <si>
    <t>日本ライフ</t>
    <rPh sb="0" eb="2">
      <t>ニホン</t>
    </rPh>
    <phoneticPr fontId="1"/>
  </si>
  <si>
    <t>マンダラ</t>
  </si>
  <si>
    <t>マンダラ</t>
    <phoneticPr fontId="1"/>
  </si>
  <si>
    <t>ワクワク研究所</t>
    <rPh sb="4" eb="7">
      <t>ケンキュウショ</t>
    </rPh>
    <phoneticPr fontId="1"/>
  </si>
  <si>
    <t>ジーン</t>
  </si>
  <si>
    <t>ジーン</t>
    <phoneticPr fontId="1"/>
  </si>
  <si>
    <t>円屋</t>
    <rPh sb="0" eb="1">
      <t>エン</t>
    </rPh>
    <rPh sb="1" eb="2">
      <t>ヤ</t>
    </rPh>
    <phoneticPr fontId="1"/>
  </si>
  <si>
    <t>オートシャイン</t>
  </si>
  <si>
    <t>オートシャイン</t>
    <phoneticPr fontId="1"/>
  </si>
  <si>
    <t>東の風</t>
    <rPh sb="0" eb="1">
      <t>ヒガシ</t>
    </rPh>
    <rPh sb="2" eb="3">
      <t>カゼ</t>
    </rPh>
    <phoneticPr fontId="1"/>
  </si>
  <si>
    <t>石松技術</t>
    <rPh sb="0" eb="2">
      <t>イシマツ</t>
    </rPh>
    <rPh sb="2" eb="4">
      <t>ギジュツ</t>
    </rPh>
    <phoneticPr fontId="1"/>
  </si>
  <si>
    <t>ワーク＆ワン</t>
  </si>
  <si>
    <t>ワーク＆ワン</t>
    <phoneticPr fontId="1"/>
  </si>
  <si>
    <t>取引額</t>
    <rPh sb="0" eb="2">
      <t>トリヒキ</t>
    </rPh>
    <rPh sb="2" eb="3">
      <t>ガク</t>
    </rPh>
    <phoneticPr fontId="1"/>
  </si>
  <si>
    <t>取引数</t>
    <rPh sb="0" eb="2">
      <t>トリヒキ</t>
    </rPh>
    <rPh sb="2" eb="3">
      <t>スウ</t>
    </rPh>
    <phoneticPr fontId="1"/>
  </si>
  <si>
    <t>■３．従業員をABC分析で大別する</t>
    <rPh sb="3" eb="6">
      <t>ジュウギョウイン</t>
    </rPh>
    <rPh sb="10" eb="12">
      <t>ブンセキ</t>
    </rPh>
    <rPh sb="13" eb="15">
      <t>タイベツ</t>
    </rPh>
    <phoneticPr fontId="1"/>
  </si>
  <si>
    <r>
      <t>※従業員ABC分析で</t>
    </r>
    <r>
      <rPr>
        <b/>
        <sz val="11"/>
        <color theme="1"/>
        <rFont val="ＭＳ Ｐゴシック"/>
        <family val="3"/>
        <charset val="128"/>
        <scheme val="minor"/>
      </rPr>
      <t>クラス</t>
    </r>
    <r>
      <rPr>
        <b/>
        <sz val="11"/>
        <color theme="1"/>
        <rFont val="ＭＳ Ｐゴシック"/>
        <family val="2"/>
        <charset val="128"/>
        <scheme val="minor"/>
      </rPr>
      <t>A</t>
    </r>
    <r>
      <rPr>
        <b/>
        <sz val="11"/>
        <color theme="1"/>
        <rFont val="ＭＳ Ｐゴシック"/>
        <family val="3"/>
        <charset val="128"/>
        <scheme val="minor"/>
      </rPr>
      <t>に分類された従業員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4">
      <t>ジュウギョウイン</t>
    </rPh>
    <rPh sb="7" eb="9">
      <t>ブンセキ</t>
    </rPh>
    <rPh sb="15" eb="17">
      <t>ブンルイ</t>
    </rPh>
    <rPh sb="20" eb="23">
      <t>ジュウギョウイン</t>
    </rPh>
    <rPh sb="24" eb="26">
      <t>タイショウ</t>
    </rPh>
    <phoneticPr fontId="1"/>
  </si>
  <si>
    <r>
      <t>※従業員ABC分析で</t>
    </r>
    <r>
      <rPr>
        <b/>
        <sz val="11"/>
        <color theme="1"/>
        <rFont val="ＭＳ Ｐゴシック"/>
        <family val="3"/>
        <charset val="128"/>
        <scheme val="minor"/>
      </rPr>
      <t>クラスBに分類された従業員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4">
      <t>ジュウギョウイン</t>
    </rPh>
    <rPh sb="7" eb="9">
      <t>ブンセキ</t>
    </rPh>
    <rPh sb="15" eb="17">
      <t>ブンルイ</t>
    </rPh>
    <rPh sb="20" eb="23">
      <t>ジュウギョウイン</t>
    </rPh>
    <rPh sb="24" eb="26">
      <t>タイショウ</t>
    </rPh>
    <phoneticPr fontId="1"/>
  </si>
  <si>
    <r>
      <t>※従業員ABC分析で</t>
    </r>
    <r>
      <rPr>
        <b/>
        <sz val="11"/>
        <color theme="1"/>
        <rFont val="ＭＳ Ｐゴシック"/>
        <family val="3"/>
        <charset val="128"/>
        <scheme val="minor"/>
      </rPr>
      <t>クラス</t>
    </r>
    <r>
      <rPr>
        <b/>
        <sz val="11"/>
        <color theme="1"/>
        <rFont val="ＭＳ Ｐゴシック"/>
        <family val="2"/>
        <charset val="128"/>
        <scheme val="minor"/>
      </rPr>
      <t>C</t>
    </r>
    <r>
      <rPr>
        <b/>
        <sz val="11"/>
        <color theme="1"/>
        <rFont val="ＭＳ Ｐゴシック"/>
        <family val="3"/>
        <charset val="128"/>
        <scheme val="minor"/>
      </rPr>
      <t>に分類された従業員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4">
      <t>ジュウギョウイン</t>
    </rPh>
    <rPh sb="7" eb="9">
      <t>ブンセキ</t>
    </rPh>
    <rPh sb="15" eb="17">
      <t>ブンルイ</t>
    </rPh>
    <rPh sb="20" eb="23">
      <t>ジュウギョウイン</t>
    </rPh>
    <rPh sb="24" eb="26">
      <t>タイショウ</t>
    </rPh>
    <phoneticPr fontId="1"/>
  </si>
  <si>
    <t>従業員コード</t>
    <rPh sb="0" eb="3">
      <t>ジュウギョウイン</t>
    </rPh>
    <phoneticPr fontId="1"/>
  </si>
  <si>
    <t>従業員名</t>
    <rPh sb="0" eb="3">
      <t>ジュウギョウイン</t>
    </rPh>
    <rPh sb="3" eb="4">
      <t>メイ</t>
    </rPh>
    <phoneticPr fontId="1"/>
  </si>
  <si>
    <t>岡本</t>
    <rPh sb="0" eb="2">
      <t>オカモト</t>
    </rPh>
    <phoneticPr fontId="1"/>
  </si>
  <si>
    <t>西岡</t>
    <rPh sb="0" eb="2">
      <t>ニシオカ</t>
    </rPh>
    <phoneticPr fontId="1"/>
  </si>
  <si>
    <t>田口</t>
    <rPh sb="0" eb="2">
      <t>タグチ</t>
    </rPh>
    <phoneticPr fontId="1"/>
  </si>
  <si>
    <t>杉本</t>
    <rPh sb="0" eb="2">
      <t>スギモト</t>
    </rPh>
    <phoneticPr fontId="1"/>
  </si>
  <si>
    <t>鈴木</t>
    <rPh sb="0" eb="2">
      <t>スズキ</t>
    </rPh>
    <phoneticPr fontId="1"/>
  </si>
  <si>
    <t>野村</t>
    <rPh sb="0" eb="2">
      <t>ノムラ</t>
    </rPh>
    <phoneticPr fontId="1"/>
  </si>
  <si>
    <t>斎藤</t>
    <rPh sb="0" eb="2">
      <t>サイトウ</t>
    </rPh>
    <phoneticPr fontId="1"/>
  </si>
  <si>
    <t>藤木</t>
    <rPh sb="0" eb="2">
      <t>フジキ</t>
    </rPh>
    <phoneticPr fontId="1"/>
  </si>
  <si>
    <t>石田</t>
    <rPh sb="0" eb="2">
      <t>イシダ</t>
    </rPh>
    <phoneticPr fontId="1"/>
  </si>
  <si>
    <t>金本</t>
    <rPh sb="0" eb="2">
      <t>カネモト</t>
    </rPh>
    <phoneticPr fontId="1"/>
  </si>
  <si>
    <t>井本</t>
    <rPh sb="0" eb="2">
      <t>イモト</t>
    </rPh>
    <phoneticPr fontId="1"/>
  </si>
  <si>
    <t>本田</t>
    <rPh sb="0" eb="2">
      <t>ホンダ</t>
    </rPh>
    <phoneticPr fontId="1"/>
  </si>
  <si>
    <t>河本</t>
    <rPh sb="0" eb="2">
      <t>コウモト</t>
    </rPh>
    <phoneticPr fontId="1"/>
  </si>
  <si>
    <t>山田</t>
    <rPh sb="0" eb="2">
      <t>ヤマダ</t>
    </rPh>
    <phoneticPr fontId="1"/>
  </si>
  <si>
    <t>岡崎</t>
    <rPh sb="0" eb="2">
      <t>オカサキ</t>
    </rPh>
    <phoneticPr fontId="1"/>
  </si>
  <si>
    <t>米田</t>
    <rPh sb="0" eb="2">
      <t>ヨネダ</t>
    </rPh>
    <phoneticPr fontId="1"/>
  </si>
  <si>
    <t>松井</t>
    <rPh sb="0" eb="2">
      <t>マツイ</t>
    </rPh>
    <phoneticPr fontId="1"/>
  </si>
  <si>
    <t>井上</t>
    <rPh sb="0" eb="2">
      <t>イノウエ</t>
    </rPh>
    <phoneticPr fontId="1"/>
  </si>
  <si>
    <t>遠山</t>
    <rPh sb="0" eb="2">
      <t>トオヤマ</t>
    </rPh>
    <phoneticPr fontId="1"/>
  </si>
  <si>
    <t>杉田</t>
    <rPh sb="0" eb="2">
      <t>スギタ</t>
    </rPh>
    <phoneticPr fontId="1"/>
  </si>
  <si>
    <t>田岡</t>
    <rPh sb="0" eb="2">
      <t>タオカ</t>
    </rPh>
    <phoneticPr fontId="1"/>
  </si>
  <si>
    <t>土居</t>
    <rPh sb="0" eb="2">
      <t>ドイ</t>
    </rPh>
    <phoneticPr fontId="1"/>
  </si>
  <si>
    <t>西村</t>
    <rPh sb="0" eb="2">
      <t>ニシムラ</t>
    </rPh>
    <phoneticPr fontId="1"/>
  </si>
  <si>
    <t>川田</t>
    <rPh sb="0" eb="2">
      <t>カワダ</t>
    </rPh>
    <phoneticPr fontId="1"/>
  </si>
  <si>
    <t>村上</t>
    <rPh sb="0" eb="2">
      <t>ムラカミ</t>
    </rPh>
    <phoneticPr fontId="1"/>
  </si>
  <si>
    <t>飯田</t>
    <rPh sb="0" eb="2">
      <t>イイダ</t>
    </rPh>
    <phoneticPr fontId="1"/>
  </si>
  <si>
    <t>利根川</t>
    <rPh sb="0" eb="2">
      <t>トネ</t>
    </rPh>
    <rPh sb="2" eb="3">
      <t>ガワ</t>
    </rPh>
    <phoneticPr fontId="1"/>
  </si>
  <si>
    <t>谷口</t>
    <rPh sb="0" eb="2">
      <t>タニグチ</t>
    </rPh>
    <phoneticPr fontId="1"/>
  </si>
  <si>
    <t>三木谷</t>
    <rPh sb="0" eb="3">
      <t>ミキタニ</t>
    </rPh>
    <phoneticPr fontId="1"/>
  </si>
  <si>
    <t>長谷川</t>
    <rPh sb="0" eb="3">
      <t>ハセガワ</t>
    </rPh>
    <phoneticPr fontId="1"/>
  </si>
  <si>
    <t>長岡</t>
    <rPh sb="0" eb="2">
      <t>ナガオカ</t>
    </rPh>
    <phoneticPr fontId="1"/>
  </si>
  <si>
    <t>中木</t>
    <rPh sb="0" eb="2">
      <t>ナカキ</t>
    </rPh>
    <phoneticPr fontId="1"/>
  </si>
  <si>
    <t>石川</t>
    <rPh sb="0" eb="2">
      <t>イシカワ</t>
    </rPh>
    <phoneticPr fontId="1"/>
  </si>
  <si>
    <t>豊田</t>
    <rPh sb="0" eb="2">
      <t>トヨダ</t>
    </rPh>
    <phoneticPr fontId="1"/>
  </si>
  <si>
    <t>村瀬</t>
    <rPh sb="0" eb="2">
      <t>ムラセ</t>
    </rPh>
    <phoneticPr fontId="1"/>
  </si>
  <si>
    <t>南</t>
    <rPh sb="0" eb="1">
      <t>ミナミ</t>
    </rPh>
    <phoneticPr fontId="1"/>
  </si>
  <si>
    <t>堀川</t>
    <rPh sb="0" eb="2">
      <t>ホリカワ</t>
    </rPh>
    <phoneticPr fontId="1"/>
  </si>
  <si>
    <t>森本</t>
    <rPh sb="0" eb="2">
      <t>モリモト</t>
    </rPh>
    <phoneticPr fontId="1"/>
  </si>
  <si>
    <t>遠野</t>
    <rPh sb="0" eb="2">
      <t>トオノ</t>
    </rPh>
    <phoneticPr fontId="1"/>
  </si>
  <si>
    <t>正岡</t>
    <rPh sb="0" eb="2">
      <t>マサオカ</t>
    </rPh>
    <phoneticPr fontId="1"/>
  </si>
  <si>
    <t>二ノ宮</t>
    <rPh sb="0" eb="1">
      <t>ニ</t>
    </rPh>
    <rPh sb="2" eb="3">
      <t>ミヤ</t>
    </rPh>
    <phoneticPr fontId="1"/>
  </si>
  <si>
    <t>※推定量と残差は整数化する</t>
    <rPh sb="1" eb="3">
      <t>スイテイ</t>
    </rPh>
    <rPh sb="3" eb="4">
      <t>リョウ</t>
    </rPh>
    <rPh sb="5" eb="7">
      <t>ザンサ</t>
    </rPh>
    <rPh sb="8" eb="10">
      <t>セイスウ</t>
    </rPh>
    <rPh sb="10" eb="11">
      <t>カ</t>
    </rPh>
    <phoneticPr fontId="1"/>
  </si>
  <si>
    <t>相関係数：</t>
    <rPh sb="0" eb="2">
      <t>ソウカン</t>
    </rPh>
    <rPh sb="2" eb="4">
      <t>ケイスウ</t>
    </rPh>
    <phoneticPr fontId="1"/>
  </si>
  <si>
    <t>傾き：</t>
    <rPh sb="0" eb="1">
      <t>カタム</t>
    </rPh>
    <phoneticPr fontId="1"/>
  </si>
  <si>
    <t>切片：</t>
    <rPh sb="0" eb="2">
      <t>セッペン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</si>
  <si>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し残差の降順で整列する</t>
    </r>
    <rPh sb="10" eb="11">
      <t>アタイ</t>
    </rPh>
    <rPh sb="11" eb="12">
      <t>ハ</t>
    </rPh>
    <rPh sb="13" eb="14">
      <t>ツ</t>
    </rPh>
    <rPh sb="16" eb="18">
      <t>ザンサ</t>
    </rPh>
    <rPh sb="19" eb="21">
      <t>コウジュン</t>
    </rPh>
    <rPh sb="22" eb="24">
      <t>セイレツ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</si>
  <si>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し相乗平均の降順で整列する</t>
    </r>
    <rPh sb="10" eb="11">
      <t>アタイ</t>
    </rPh>
    <rPh sb="11" eb="12">
      <t>ハ</t>
    </rPh>
    <rPh sb="13" eb="14">
      <t>ツ</t>
    </rPh>
    <rPh sb="16" eb="18">
      <t>ソウジョウ</t>
    </rPh>
    <rPh sb="18" eb="20">
      <t>ヘイキン</t>
    </rPh>
    <rPh sb="21" eb="23">
      <t>コウジュン</t>
    </rPh>
    <rPh sb="24" eb="26">
      <t>セイレツ</t>
    </rPh>
    <phoneticPr fontId="1"/>
  </si>
  <si>
    <t>推定量</t>
    <rPh sb="0" eb="2">
      <t>スイテイ</t>
    </rPh>
    <rPh sb="2" eb="3">
      <t>リョウ</t>
    </rPh>
    <phoneticPr fontId="1"/>
  </si>
  <si>
    <t>残差</t>
    <rPh sb="0" eb="2">
      <t>ザンサ</t>
    </rPh>
    <phoneticPr fontId="1"/>
  </si>
  <si>
    <t>■３．顧客の効率を算出する</t>
    <rPh sb="3" eb="5">
      <t>コキャク</t>
    </rPh>
    <rPh sb="6" eb="8">
      <t>コウリツ</t>
    </rPh>
    <rPh sb="9" eb="11">
      <t>サンシュツ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</si>
  <si>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し残差の昇順で整列する</t>
    </r>
    <rPh sb="10" eb="11">
      <t>アタイ</t>
    </rPh>
    <rPh sb="11" eb="12">
      <t>ハ</t>
    </rPh>
    <rPh sb="13" eb="14">
      <t>ツ</t>
    </rPh>
    <rPh sb="16" eb="18">
      <t>ザンサ</t>
    </rPh>
    <rPh sb="19" eb="21">
      <t>ショウジュン</t>
    </rPh>
    <rPh sb="22" eb="24">
      <t>セイレツ</t>
    </rPh>
    <phoneticPr fontId="1"/>
  </si>
  <si>
    <t>■３．従業員の効率を算出する</t>
    <rPh sb="3" eb="6">
      <t>ジュウギョウイン</t>
    </rPh>
    <rPh sb="7" eb="9">
      <t>コウリツ</t>
    </rPh>
    <rPh sb="10" eb="12">
      <t>サンシュツ</t>
    </rPh>
    <phoneticPr fontId="1"/>
  </si>
  <si>
    <t>推定値</t>
    <rPh sb="0" eb="2">
      <t>スイテイ</t>
    </rPh>
    <rPh sb="2" eb="3">
      <t>アタイ</t>
    </rPh>
    <phoneticPr fontId="1"/>
  </si>
  <si>
    <t>説明変数</t>
    <rPh sb="0" eb="2">
      <t>セツメイ</t>
    </rPh>
    <rPh sb="2" eb="4">
      <t>ヘンスウ</t>
    </rPh>
    <phoneticPr fontId="1"/>
  </si>
  <si>
    <t>相関係数</t>
    <rPh sb="0" eb="2">
      <t>ソウカン</t>
    </rPh>
    <rPh sb="2" eb="4">
      <t>ケイスウ</t>
    </rPh>
    <phoneticPr fontId="1"/>
  </si>
  <si>
    <t>■２．営業要員をCVP分析する</t>
    <rPh sb="3" eb="5">
      <t>エイギョウ</t>
    </rPh>
    <rPh sb="5" eb="7">
      <t>ヨウイン</t>
    </rPh>
    <rPh sb="11" eb="13">
      <t>ブンセキ</t>
    </rPh>
    <phoneticPr fontId="1"/>
  </si>
  <si>
    <t>※線形性を考慮して、経過月数6以降のデータを対象とする</t>
    <rPh sb="1" eb="3">
      <t>センケイ</t>
    </rPh>
    <rPh sb="3" eb="4">
      <t>セイ</t>
    </rPh>
    <rPh sb="5" eb="7">
      <t>コウリョ</t>
    </rPh>
    <rPh sb="10" eb="12">
      <t>ケイカ</t>
    </rPh>
    <rPh sb="12" eb="14">
      <t>ゲッスウ</t>
    </rPh>
    <rPh sb="15" eb="17">
      <t>イコウ</t>
    </rPh>
    <rPh sb="22" eb="24">
      <t>タイショウ</t>
    </rPh>
    <phoneticPr fontId="1"/>
  </si>
  <si>
    <t>←に逐次代入し交点(損益分岐点)を求める</t>
    <rPh sb="2" eb="4">
      <t>チクジ</t>
    </rPh>
    <rPh sb="4" eb="6">
      <t>ダイニュウ</t>
    </rPh>
    <rPh sb="7" eb="9">
      <t>コウテン</t>
    </rPh>
    <rPh sb="10" eb="12">
      <t>ソンエキ</t>
    </rPh>
    <rPh sb="12" eb="15">
      <t>ブンキテン</t>
    </rPh>
    <rPh sb="17" eb="18">
      <t>モト</t>
    </rPh>
    <phoneticPr fontId="1"/>
  </si>
  <si>
    <t>※推定値の大小が逆転する値が交点(損益分岐点)</t>
    <rPh sb="1" eb="3">
      <t>スイテイ</t>
    </rPh>
    <rPh sb="3" eb="4">
      <t>アタイ</t>
    </rPh>
    <rPh sb="5" eb="7">
      <t>ダイショウ</t>
    </rPh>
    <rPh sb="8" eb="10">
      <t>ギャクテン</t>
    </rPh>
    <rPh sb="12" eb="13">
      <t>アタイ</t>
    </rPh>
    <rPh sb="14" eb="16">
      <t>コウテン</t>
    </rPh>
    <rPh sb="17" eb="19">
      <t>ソンエキ</t>
    </rPh>
    <rPh sb="19" eb="22">
      <t>ブンキテン</t>
    </rPh>
    <phoneticPr fontId="1"/>
  </si>
  <si>
    <t>↓プラスに転じた箇所が損益分岐点となる</t>
    <rPh sb="5" eb="6">
      <t>テン</t>
    </rPh>
    <rPh sb="8" eb="10">
      <t>カショ</t>
    </rPh>
    <rPh sb="11" eb="13">
      <t>ソンエキ</t>
    </rPh>
    <rPh sb="13" eb="16">
      <t>ブンキテン</t>
    </rPh>
    <phoneticPr fontId="1"/>
  </si>
  <si>
    <t>■２．開発要員をCVP分析する</t>
    <rPh sb="3" eb="5">
      <t>カイハツ</t>
    </rPh>
    <rPh sb="5" eb="7">
      <t>ヨウイン</t>
    </rPh>
    <rPh sb="11" eb="13">
      <t>ブンセキ</t>
    </rPh>
    <phoneticPr fontId="1"/>
  </si>
  <si>
    <t>シグモイド関数</t>
    <rPh sb="5" eb="7">
      <t>カンスウ</t>
    </rPh>
    <phoneticPr fontId="1"/>
  </si>
  <si>
    <t>ロジット関数</t>
    <rPh sb="4" eb="6">
      <t>カンスウ</t>
    </rPh>
    <phoneticPr fontId="1"/>
  </si>
  <si>
    <t>ゲイン</t>
    <phoneticPr fontId="1"/>
  </si>
  <si>
    <t>説明変数</t>
    <rPh sb="0" eb="2">
      <t>セツメイ</t>
    </rPh>
    <rPh sb="2" eb="4">
      <t>ヘンスウ</t>
    </rPh>
    <phoneticPr fontId="1"/>
  </si>
  <si>
    <t>取引規模</t>
    <rPh sb="0" eb="2">
      <t>トリヒキ</t>
    </rPh>
    <rPh sb="2" eb="4">
      <t>キボ</t>
    </rPh>
    <phoneticPr fontId="1"/>
  </si>
  <si>
    <t>上限売上額</t>
    <rPh sb="0" eb="2">
      <t>ジョウゲン</t>
    </rPh>
    <rPh sb="2" eb="4">
      <t>ウリアゲ</t>
    </rPh>
    <rPh sb="4" eb="5">
      <t>ガク</t>
    </rPh>
    <phoneticPr fontId="1"/>
  </si>
  <si>
    <t>上限経費</t>
    <rPh sb="0" eb="2">
      <t>ジョウゲン</t>
    </rPh>
    <rPh sb="2" eb="4">
      <t>ケイヒ</t>
    </rPh>
    <phoneticPr fontId="1"/>
  </si>
  <si>
    <t>■５．【補足】曲線でCVP分析する</t>
    <rPh sb="4" eb="6">
      <t>ホソク</t>
    </rPh>
    <rPh sb="7" eb="9">
      <t>キョクセン</t>
    </rPh>
    <rPh sb="13" eb="15">
      <t>ブンセキ</t>
    </rPh>
    <phoneticPr fontId="1"/>
  </si>
  <si>
    <t>→ベネフィットをシグモイド関数で、コストをロジット関数でCVP分析する</t>
    <rPh sb="13" eb="15">
      <t>カンスウ</t>
    </rPh>
    <rPh sb="25" eb="27">
      <t>カンスウ</t>
    </rPh>
    <rPh sb="31" eb="33">
      <t>ブンセキ</t>
    </rPh>
    <phoneticPr fontId="1"/>
  </si>
  <si>
    <t>←計算不可</t>
    <rPh sb="1" eb="3">
      <t>ケイサン</t>
    </rPh>
    <rPh sb="3" eb="5">
      <t>フカ</t>
    </rPh>
    <phoneticPr fontId="1"/>
  </si>
  <si>
    <t>■５．CVP分析_データがない場合</t>
    <rPh sb="6" eb="8">
      <t>ブンセキ</t>
    </rPh>
    <rPh sb="15" eb="17">
      <t>バアイ</t>
    </rPh>
    <phoneticPr fontId="1"/>
  </si>
  <si>
    <t>■５．CVP分析_データがある場合</t>
    <rPh sb="6" eb="8">
      <t>ブンセキ</t>
    </rPh>
    <rPh sb="15" eb="17">
      <t>バアイ</t>
    </rPh>
    <phoneticPr fontId="1"/>
  </si>
  <si>
    <t>経費(上側)</t>
    <rPh sb="0" eb="2">
      <t>ケイヒ</t>
    </rPh>
    <rPh sb="3" eb="4">
      <t>ウエ</t>
    </rPh>
    <rPh sb="4" eb="5">
      <t>ガワ</t>
    </rPh>
    <phoneticPr fontId="1"/>
  </si>
  <si>
    <t>経費(下側)</t>
    <rPh sb="0" eb="2">
      <t>ケイヒ</t>
    </rPh>
    <rPh sb="3" eb="5">
      <t>シタガワ</t>
    </rPh>
    <phoneticPr fontId="1"/>
  </si>
  <si>
    <t>相関係数</t>
    <rPh sb="0" eb="2">
      <t>ソウカン</t>
    </rPh>
    <rPh sb="2" eb="4">
      <t>ケイスウ</t>
    </rPh>
    <phoneticPr fontId="1"/>
  </si>
  <si>
    <t>※経費が指数的に増加するような場合でなければ適用できない</t>
    <rPh sb="1" eb="3">
      <t>ケイヒ</t>
    </rPh>
    <rPh sb="4" eb="6">
      <t>シスウ</t>
    </rPh>
    <rPh sb="6" eb="7">
      <t>テキ</t>
    </rPh>
    <rPh sb="8" eb="10">
      <t>ゾウカ</t>
    </rPh>
    <rPh sb="15" eb="17">
      <t>バアイ</t>
    </rPh>
    <rPh sb="22" eb="24">
      <t>テキヨウ</t>
    </rPh>
    <phoneticPr fontId="1"/>
  </si>
  <si>
    <t>●顧客</t>
    <rPh sb="1" eb="3">
      <t>コキャク</t>
    </rPh>
    <phoneticPr fontId="1"/>
  </si>
  <si>
    <t>●自社</t>
    <rPh sb="1" eb="3">
      <t>ジシャ</t>
    </rPh>
    <phoneticPr fontId="1"/>
  </si>
  <si>
    <t>閲覧者数</t>
    <rPh sb="0" eb="3">
      <t>エツランシャ</t>
    </rPh>
    <rPh sb="3" eb="4">
      <t>スウ</t>
    </rPh>
    <phoneticPr fontId="1"/>
  </si>
  <si>
    <t>受注</t>
    <rPh sb="0" eb="2">
      <t>ジュチュウ</t>
    </rPh>
    <phoneticPr fontId="1"/>
  </si>
  <si>
    <t>相乗平均</t>
    <rPh sb="0" eb="2">
      <t>ソウジョウ</t>
    </rPh>
    <rPh sb="2" eb="4">
      <t>ヘイキン</t>
    </rPh>
    <phoneticPr fontId="1"/>
  </si>
  <si>
    <t>順位</t>
    <rPh sb="0" eb="2">
      <t>ジュンイ</t>
    </rPh>
    <phoneticPr fontId="1"/>
  </si>
  <si>
    <t>※直近の昇順で整列しておく</t>
    <rPh sb="1" eb="3">
      <t>チョッキン</t>
    </rPh>
    <rPh sb="4" eb="6">
      <t>ショウジュン</t>
    </rPh>
    <rPh sb="7" eb="9">
      <t>セイレツ</t>
    </rPh>
    <phoneticPr fontId="1"/>
  </si>
  <si>
    <t>金額</t>
    <rPh sb="0" eb="2">
      <t>キンガク</t>
    </rPh>
    <phoneticPr fontId="1"/>
  </si>
  <si>
    <t>顧客名</t>
    <rPh sb="0" eb="2">
      <t>コキャク</t>
    </rPh>
    <rPh sb="2" eb="3">
      <t>メイ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</si>
  <si>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し頻度の降順で整列する</t>
    </r>
    <rPh sb="10" eb="11">
      <t>アタイ</t>
    </rPh>
    <rPh sb="11" eb="12">
      <t>ハ</t>
    </rPh>
    <rPh sb="13" eb="14">
      <t>ツ</t>
    </rPh>
    <rPh sb="16" eb="18">
      <t>ヒンド</t>
    </rPh>
    <rPh sb="19" eb="21">
      <t>コウジュン</t>
    </rPh>
    <rPh sb="22" eb="24">
      <t>セイレツ</t>
    </rPh>
    <phoneticPr fontId="1"/>
  </si>
  <si>
    <t>最大値+1</t>
    <rPh sb="0" eb="2">
      <t>サイダイ</t>
    </rPh>
    <rPh sb="2" eb="3">
      <t>アタイ</t>
    </rPh>
    <phoneticPr fontId="1"/>
  </si>
  <si>
    <t>直近</t>
    <rPh sb="0" eb="2">
      <t>チョッキン</t>
    </rPh>
    <phoneticPr fontId="1"/>
  </si>
  <si>
    <t>順位(反転)</t>
    <rPh sb="0" eb="2">
      <t>ジュンイ</t>
    </rPh>
    <rPh sb="3" eb="5">
      <t>ハンテン</t>
    </rPh>
    <phoneticPr fontId="1"/>
  </si>
  <si>
    <t>(反転)</t>
    <rPh sb="1" eb="3">
      <t>ハンテン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</si>
  <si>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し金額の降順で整列する</t>
    </r>
    <rPh sb="10" eb="11">
      <t>アタイ</t>
    </rPh>
    <rPh sb="11" eb="12">
      <t>ハ</t>
    </rPh>
    <rPh sb="13" eb="14">
      <t>ツ</t>
    </rPh>
    <rPh sb="16" eb="18">
      <t>キンガク</t>
    </rPh>
    <rPh sb="19" eb="21">
      <t>コウジュン</t>
    </rPh>
    <rPh sb="22" eb="24">
      <t>セイレツ</t>
    </rPh>
    <phoneticPr fontId="1"/>
  </si>
  <si>
    <t>●優良顧客</t>
    <rPh sb="1" eb="3">
      <t>ユウリョウ</t>
    </rPh>
    <rPh sb="3" eb="5">
      <t>コキャク</t>
    </rPh>
    <phoneticPr fontId="1"/>
  </si>
  <si>
    <t>●非優良顧客</t>
    <rPh sb="1" eb="2">
      <t>ヒ</t>
    </rPh>
    <rPh sb="2" eb="4">
      <t>ユウリョウ</t>
    </rPh>
    <rPh sb="4" eb="6">
      <t>コキャク</t>
    </rPh>
    <phoneticPr fontId="1"/>
  </si>
  <si>
    <r>
      <t>→ここ(オレンジ)に</t>
    </r>
    <r>
      <rPr>
        <b/>
        <sz val="11"/>
        <color theme="1"/>
        <rFont val="ＭＳ Ｐゴシック"/>
        <family val="3"/>
        <charset val="128"/>
        <scheme val="minor"/>
      </rPr>
      <t>値貼り付け</t>
    </r>
    <r>
      <rPr>
        <sz val="11"/>
        <color theme="1"/>
        <rFont val="ＭＳ Ｐゴシック"/>
        <family val="2"/>
        <charset val="128"/>
        <scheme val="minor"/>
      </rPr>
      <t>し相乗平均(反転)の降順で整列する</t>
    </r>
    <rPh sb="10" eb="11">
      <t>アタイ</t>
    </rPh>
    <rPh sb="11" eb="12">
      <t>ハ</t>
    </rPh>
    <rPh sb="13" eb="14">
      <t>ツ</t>
    </rPh>
    <rPh sb="16" eb="18">
      <t>ソウジョウ</t>
    </rPh>
    <rPh sb="18" eb="20">
      <t>ヘイキン</t>
    </rPh>
    <rPh sb="21" eb="23">
      <t>ハンテン</t>
    </rPh>
    <rPh sb="25" eb="27">
      <t>コウジュン</t>
    </rPh>
    <rPh sb="28" eb="30">
      <t>セイレツ</t>
    </rPh>
    <phoneticPr fontId="1"/>
  </si>
  <si>
    <t>※上位のデータを優先したいため相乗平均(反転)で整列する</t>
    <rPh sb="1" eb="3">
      <t>ジョウイ</t>
    </rPh>
    <rPh sb="8" eb="10">
      <t>ユウセン</t>
    </rPh>
    <rPh sb="15" eb="17">
      <t>ソウジョウ</t>
    </rPh>
    <rPh sb="17" eb="19">
      <t>ヘイキン</t>
    </rPh>
    <rPh sb="20" eb="22">
      <t>ハンテン</t>
    </rPh>
    <rPh sb="24" eb="26">
      <t>セイレツ</t>
    </rPh>
    <phoneticPr fontId="1"/>
  </si>
  <si>
    <t>※下位のデータを優先したいため相乗平均で整列する</t>
    <rPh sb="1" eb="3">
      <t>カイ</t>
    </rPh>
    <rPh sb="8" eb="10">
      <t>ユウセン</t>
    </rPh>
    <rPh sb="15" eb="17">
      <t>ソウジョウ</t>
    </rPh>
    <rPh sb="17" eb="19">
      <t>ヘイキン</t>
    </rPh>
    <rPh sb="20" eb="22">
      <t>セイレツ</t>
    </rPh>
    <phoneticPr fontId="1"/>
  </si>
  <si>
    <t>離反顧客数</t>
    <rPh sb="0" eb="2">
      <t>リハン</t>
    </rPh>
    <rPh sb="2" eb="4">
      <t>コキャク</t>
    </rPh>
    <rPh sb="4" eb="5">
      <t>スウ</t>
    </rPh>
    <phoneticPr fontId="1"/>
  </si>
  <si>
    <t>新規率</t>
    <rPh sb="0" eb="2">
      <t>シンキ</t>
    </rPh>
    <rPh sb="2" eb="3">
      <t>リツ</t>
    </rPh>
    <phoneticPr fontId="1"/>
  </si>
  <si>
    <t>離反率</t>
    <rPh sb="0" eb="2">
      <t>リハン</t>
    </rPh>
    <rPh sb="2" eb="3">
      <t>リツ</t>
    </rPh>
    <phoneticPr fontId="1"/>
  </si>
  <si>
    <t>■１．新規顧客と離反顧客</t>
    <rPh sb="3" eb="5">
      <t>シンキ</t>
    </rPh>
    <rPh sb="5" eb="7">
      <t>コキャク</t>
    </rPh>
    <rPh sb="8" eb="10">
      <t>リハン</t>
    </rPh>
    <rPh sb="10" eb="12">
      <t>コキャク</t>
    </rPh>
    <phoneticPr fontId="1"/>
  </si>
  <si>
    <t>1ヵ月前</t>
    <rPh sb="2" eb="3">
      <t>ゲツ</t>
    </rPh>
    <rPh sb="3" eb="4">
      <t>マエ</t>
    </rPh>
    <phoneticPr fontId="1"/>
  </si>
  <si>
    <t>2ヵ月前</t>
    <rPh sb="2" eb="3">
      <t>ゲツ</t>
    </rPh>
    <rPh sb="3" eb="4">
      <t>マエ</t>
    </rPh>
    <phoneticPr fontId="1"/>
  </si>
  <si>
    <t>3ヵ月前</t>
    <rPh sb="2" eb="3">
      <t>ゲツ</t>
    </rPh>
    <rPh sb="3" eb="4">
      <t>マエ</t>
    </rPh>
    <phoneticPr fontId="1"/>
  </si>
  <si>
    <t>4ヵ月前</t>
    <rPh sb="2" eb="3">
      <t>ゲツ</t>
    </rPh>
    <rPh sb="3" eb="4">
      <t>マエ</t>
    </rPh>
    <phoneticPr fontId="1"/>
  </si>
  <si>
    <t>5ヵ月前</t>
    <rPh sb="2" eb="3">
      <t>ゲツ</t>
    </rPh>
    <rPh sb="3" eb="4">
      <t>マエ</t>
    </rPh>
    <phoneticPr fontId="1"/>
  </si>
  <si>
    <t>6ヵ月前</t>
    <rPh sb="2" eb="3">
      <t>ゲツ</t>
    </rPh>
    <rPh sb="3" eb="4">
      <t>マエ</t>
    </rPh>
    <phoneticPr fontId="1"/>
  </si>
  <si>
    <t>7ヵ月前</t>
    <rPh sb="2" eb="3">
      <t>ゲツ</t>
    </rPh>
    <rPh sb="3" eb="4">
      <t>マエ</t>
    </rPh>
    <phoneticPr fontId="1"/>
  </si>
  <si>
    <t>8ヵ月前</t>
    <rPh sb="2" eb="3">
      <t>ゲツ</t>
    </rPh>
    <rPh sb="3" eb="4">
      <t>マエ</t>
    </rPh>
    <phoneticPr fontId="1"/>
  </si>
  <si>
    <t>9ヵ月前</t>
    <rPh sb="2" eb="3">
      <t>ゲツ</t>
    </rPh>
    <rPh sb="3" eb="4">
      <t>マエ</t>
    </rPh>
    <phoneticPr fontId="1"/>
  </si>
  <si>
    <t>10ヵ月前</t>
    <rPh sb="3" eb="4">
      <t>ゲツ</t>
    </rPh>
    <rPh sb="4" eb="5">
      <t>マエ</t>
    </rPh>
    <phoneticPr fontId="1"/>
  </si>
  <si>
    <t>11ヵ月前</t>
    <rPh sb="3" eb="4">
      <t>ゲツ</t>
    </rPh>
    <rPh sb="4" eb="5">
      <t>マエ</t>
    </rPh>
    <phoneticPr fontId="1"/>
  </si>
  <si>
    <t>12ヵ月前</t>
    <rPh sb="3" eb="4">
      <t>ゲツ</t>
    </rPh>
    <rPh sb="4" eb="5">
      <t>マエ</t>
    </rPh>
    <phoneticPr fontId="1"/>
  </si>
  <si>
    <t>13ヵ月前</t>
    <rPh sb="3" eb="4">
      <t>ゲツ</t>
    </rPh>
    <rPh sb="4" eb="5">
      <t>マエ</t>
    </rPh>
    <phoneticPr fontId="1"/>
  </si>
  <si>
    <t>14ヵ月前</t>
    <rPh sb="3" eb="4">
      <t>ゲツ</t>
    </rPh>
    <rPh sb="4" eb="5">
      <t>マエ</t>
    </rPh>
    <phoneticPr fontId="1"/>
  </si>
  <si>
    <t>15ヵ月前</t>
    <rPh sb="3" eb="4">
      <t>ゲツ</t>
    </rPh>
    <rPh sb="4" eb="5">
      <t>マエ</t>
    </rPh>
    <phoneticPr fontId="1"/>
  </si>
  <si>
    <t>増減</t>
    <rPh sb="0" eb="2">
      <t>ゾウゲン</t>
    </rPh>
    <phoneticPr fontId="1"/>
  </si>
  <si>
    <t>顧客数</t>
    <rPh sb="0" eb="2">
      <t>コキャク</t>
    </rPh>
    <rPh sb="2" eb="3">
      <t>スウ</t>
    </rPh>
    <phoneticPr fontId="1"/>
  </si>
  <si>
    <t>現顧客数</t>
    <rPh sb="0" eb="1">
      <t>ゲン</t>
    </rPh>
    <rPh sb="1" eb="3">
      <t>コキャク</t>
    </rPh>
    <rPh sb="3" eb="4">
      <t>スウ</t>
    </rPh>
    <phoneticPr fontId="1"/>
  </si>
  <si>
    <t>●優良新規顧客</t>
    <rPh sb="1" eb="3">
      <t>ユウリョウ</t>
    </rPh>
    <rPh sb="3" eb="5">
      <t>シンキ</t>
    </rPh>
    <rPh sb="5" eb="7">
      <t>コキャク</t>
    </rPh>
    <phoneticPr fontId="1"/>
  </si>
  <si>
    <t>●優良離反顧客</t>
    <rPh sb="1" eb="3">
      <t>ユウリョウ</t>
    </rPh>
    <rPh sb="3" eb="5">
      <t>リハン</t>
    </rPh>
    <rPh sb="5" eb="7">
      <t>コキャク</t>
    </rPh>
    <phoneticPr fontId="1"/>
  </si>
  <si>
    <t>■１．優良新規顧客と優良離反顧客</t>
    <rPh sb="3" eb="5">
      <t>ユウリョウ</t>
    </rPh>
    <rPh sb="5" eb="7">
      <t>シンキ</t>
    </rPh>
    <rPh sb="7" eb="9">
      <t>コキャク</t>
    </rPh>
    <rPh sb="10" eb="12">
      <t>ユウリョウ</t>
    </rPh>
    <rPh sb="12" eb="14">
      <t>リハン</t>
    </rPh>
    <rPh sb="14" eb="16">
      <t>コキャク</t>
    </rPh>
    <phoneticPr fontId="1"/>
  </si>
  <si>
    <t>■１．優良顧客と非優良顧客</t>
    <rPh sb="3" eb="5">
      <t>ユウリョウ</t>
    </rPh>
    <rPh sb="5" eb="7">
      <t>コキャク</t>
    </rPh>
    <rPh sb="8" eb="9">
      <t>ヒ</t>
    </rPh>
    <rPh sb="9" eb="11">
      <t>ユウリョウ</t>
    </rPh>
    <rPh sb="11" eb="13">
      <t>コキャク</t>
    </rPh>
    <phoneticPr fontId="1"/>
  </si>
  <si>
    <t>→取引額で優良かどうかを判定</t>
    <rPh sb="1" eb="3">
      <t>トリヒキ</t>
    </rPh>
    <rPh sb="3" eb="4">
      <t>ガク</t>
    </rPh>
    <rPh sb="5" eb="7">
      <t>ユウリョウ</t>
    </rPh>
    <rPh sb="12" eb="14">
      <t>ハンテイ</t>
    </rPh>
    <phoneticPr fontId="1"/>
  </si>
  <si>
    <t>→直近・頻度・金額で優良か非優良かを判定</t>
    <rPh sb="1" eb="3">
      <t>チョッキン</t>
    </rPh>
    <rPh sb="4" eb="6">
      <t>ヒンド</t>
    </rPh>
    <rPh sb="7" eb="9">
      <t>キンガク</t>
    </rPh>
    <rPh sb="10" eb="12">
      <t>ユウリョウ</t>
    </rPh>
    <rPh sb="13" eb="14">
      <t>ヒ</t>
    </rPh>
    <rPh sb="14" eb="16">
      <t>ユウリョウ</t>
    </rPh>
    <rPh sb="18" eb="20">
      <t>ハンテイ</t>
    </rPh>
    <phoneticPr fontId="1"/>
  </si>
  <si>
    <t>●新規顧客の頻度</t>
    <rPh sb="1" eb="3">
      <t>シンキ</t>
    </rPh>
    <rPh sb="3" eb="5">
      <t>コキャク</t>
    </rPh>
    <rPh sb="6" eb="8">
      <t>ヒンド</t>
    </rPh>
    <phoneticPr fontId="1"/>
  </si>
  <si>
    <t>●離反顧客の頻度</t>
    <rPh sb="1" eb="3">
      <t>リハン</t>
    </rPh>
    <rPh sb="3" eb="5">
      <t>コキャク</t>
    </rPh>
    <rPh sb="6" eb="8">
      <t>ヒンド</t>
    </rPh>
    <phoneticPr fontId="1"/>
  </si>
  <si>
    <t>15～</t>
    <phoneticPr fontId="1"/>
  </si>
  <si>
    <t>■１．新規顧客と離反顧客の頻度</t>
    <rPh sb="3" eb="5">
      <t>シンキ</t>
    </rPh>
    <rPh sb="5" eb="7">
      <t>コキャク</t>
    </rPh>
    <rPh sb="8" eb="10">
      <t>リハン</t>
    </rPh>
    <rPh sb="10" eb="12">
      <t>コキャク</t>
    </rPh>
    <rPh sb="13" eb="15">
      <t>ヒンド</t>
    </rPh>
    <phoneticPr fontId="1"/>
  </si>
  <si>
    <t>●通常顧客の頻度</t>
    <rPh sb="1" eb="3">
      <t>ツウジョウ</t>
    </rPh>
    <rPh sb="3" eb="5">
      <t>コキャク</t>
    </rPh>
    <rPh sb="6" eb="8">
      <t>ヒンド</t>
    </rPh>
    <phoneticPr fontId="1"/>
  </si>
  <si>
    <r>
      <t>※顧客RFM分析で</t>
    </r>
    <r>
      <rPr>
        <b/>
        <sz val="11"/>
        <color theme="1"/>
        <rFont val="ＭＳ Ｐゴシック"/>
        <family val="3"/>
        <charset val="128"/>
        <scheme val="minor"/>
      </rPr>
      <t>新規顧客</t>
    </r>
    <r>
      <rPr>
        <b/>
        <sz val="11"/>
        <color theme="1"/>
        <rFont val="ＭＳ Ｐゴシック"/>
        <family val="3"/>
        <charset val="128"/>
        <scheme val="minor"/>
      </rPr>
      <t>に分類された顧客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9" eb="11">
      <t>シンキ</t>
    </rPh>
    <rPh sb="11" eb="13">
      <t>コキャク</t>
    </rPh>
    <rPh sb="14" eb="16">
      <t>ブンルイ</t>
    </rPh>
    <rPh sb="19" eb="21">
      <t>コキャク</t>
    </rPh>
    <rPh sb="22" eb="24">
      <t>タイショウ</t>
    </rPh>
    <phoneticPr fontId="1"/>
  </si>
  <si>
    <r>
      <t>※顧客RFM分析で</t>
    </r>
    <r>
      <rPr>
        <b/>
        <sz val="11"/>
        <color theme="1"/>
        <rFont val="ＭＳ Ｐゴシック"/>
        <family val="3"/>
        <charset val="128"/>
        <scheme val="minor"/>
      </rPr>
      <t>離反顧客に分類された顧客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9" eb="11">
      <t>リハン</t>
    </rPh>
    <rPh sb="11" eb="13">
      <t>コキャク</t>
    </rPh>
    <rPh sb="14" eb="16">
      <t>ブンルイ</t>
    </rPh>
    <rPh sb="19" eb="21">
      <t>コキャク</t>
    </rPh>
    <rPh sb="22" eb="24">
      <t>タイショウ</t>
    </rPh>
    <phoneticPr fontId="1"/>
  </si>
  <si>
    <r>
      <t>※顧客RFM分析で</t>
    </r>
    <r>
      <rPr>
        <b/>
        <sz val="11"/>
        <color theme="1"/>
        <rFont val="ＭＳ Ｐゴシック"/>
        <family val="3"/>
        <charset val="128"/>
        <scheme val="minor"/>
      </rPr>
      <t>新規顧客および離反顧客に分類されなかった顧客</t>
    </r>
    <r>
      <rPr>
        <sz val="11"/>
        <color theme="1"/>
        <rFont val="ＭＳ Ｐゴシック"/>
        <family val="2"/>
        <charset val="128"/>
        <scheme val="minor"/>
      </rPr>
      <t>を対象とする</t>
    </r>
    <rPh sb="1" eb="3">
      <t>コキャク</t>
    </rPh>
    <rPh sb="6" eb="8">
      <t>ブンセキ</t>
    </rPh>
    <rPh sb="9" eb="11">
      <t>シンキ</t>
    </rPh>
    <rPh sb="11" eb="13">
      <t>コキャク</t>
    </rPh>
    <rPh sb="16" eb="18">
      <t>リハン</t>
    </rPh>
    <rPh sb="18" eb="20">
      <t>コキャク</t>
    </rPh>
    <rPh sb="21" eb="23">
      <t>ブンルイ</t>
    </rPh>
    <rPh sb="29" eb="31">
      <t>コキャク</t>
    </rPh>
    <rPh sb="32" eb="34">
      <t>タイショウ</t>
    </rPh>
    <phoneticPr fontId="1"/>
  </si>
  <si>
    <t>期待値</t>
    <rPh sb="0" eb="2">
      <t>キタイ</t>
    </rPh>
    <rPh sb="2" eb="3">
      <t>アタイ</t>
    </rPh>
    <phoneticPr fontId="1"/>
  </si>
  <si>
    <t>※15～は除く</t>
    <rPh sb="5" eb="6">
      <t>ノゾ</t>
    </rPh>
    <phoneticPr fontId="1"/>
  </si>
  <si>
    <t>各期待値</t>
    <rPh sb="0" eb="1">
      <t>カク</t>
    </rPh>
    <rPh sb="1" eb="3">
      <t>キタイ</t>
    </rPh>
    <rPh sb="3" eb="4">
      <t>アタイ</t>
    </rPh>
    <phoneticPr fontId="1"/>
  </si>
  <si>
    <t>確率</t>
    <rPh sb="0" eb="2">
      <t>カクリツ</t>
    </rPh>
    <phoneticPr fontId="1"/>
  </si>
  <si>
    <t>■４．現状を段階で把握する</t>
    <rPh sb="3" eb="5">
      <t>ゲンジョウ</t>
    </rPh>
    <rPh sb="6" eb="8">
      <t>ダンカイ</t>
    </rPh>
    <rPh sb="9" eb="11">
      <t>ハアク</t>
    </rPh>
    <phoneticPr fontId="1"/>
  </si>
  <si>
    <t>問合せ数</t>
    <rPh sb="0" eb="1">
      <t>ト</t>
    </rPh>
    <rPh sb="1" eb="2">
      <t>ア</t>
    </rPh>
    <rPh sb="3" eb="4">
      <t>スウ</t>
    </rPh>
    <phoneticPr fontId="1"/>
  </si>
  <si>
    <t>提案数</t>
    <rPh sb="0" eb="2">
      <t>テイアン</t>
    </rPh>
    <rPh sb="2" eb="3">
      <t>スウ</t>
    </rPh>
    <phoneticPr fontId="1"/>
  </si>
  <si>
    <t>受注数</t>
    <rPh sb="0" eb="2">
      <t>ジュチュウ</t>
    </rPh>
    <rPh sb="2" eb="3">
      <t>スウ</t>
    </rPh>
    <phoneticPr fontId="1"/>
  </si>
  <si>
    <t>再受注数</t>
    <rPh sb="0" eb="3">
      <t>サイジュチュウ</t>
    </rPh>
    <rPh sb="3" eb="4">
      <t>スウ</t>
    </rPh>
    <phoneticPr fontId="1"/>
  </si>
  <si>
    <t>提案のみ</t>
    <rPh sb="0" eb="2">
      <t>テイアン</t>
    </rPh>
    <phoneticPr fontId="1"/>
  </si>
  <si>
    <t>デモ</t>
    <phoneticPr fontId="1"/>
  </si>
  <si>
    <t>追加あり</t>
    <rPh sb="0" eb="2">
      <t>ツイカ</t>
    </rPh>
    <phoneticPr fontId="1"/>
  </si>
  <si>
    <t>推移率(％)</t>
    <rPh sb="0" eb="2">
      <t>スイイ</t>
    </rPh>
    <rPh sb="2" eb="3">
      <t>リツ</t>
    </rPh>
    <phoneticPr fontId="1"/>
  </si>
  <si>
    <t>発案</t>
    <rPh sb="0" eb="2">
      <t>ハツアン</t>
    </rPh>
    <phoneticPr fontId="1"/>
  </si>
  <si>
    <t>計画</t>
    <rPh sb="0" eb="2">
      <t>ケイカク</t>
    </rPh>
    <phoneticPr fontId="1"/>
  </si>
  <si>
    <t>完成</t>
    <rPh sb="0" eb="2">
      <t>カンセイ</t>
    </rPh>
    <phoneticPr fontId="1"/>
  </si>
  <si>
    <t>収益化</t>
    <rPh sb="0" eb="3">
      <t>シュウエキカ</t>
    </rPh>
    <phoneticPr fontId="1"/>
  </si>
  <si>
    <t>発見</t>
    <rPh sb="0" eb="2">
      <t>ハッケン</t>
    </rPh>
    <phoneticPr fontId="1"/>
  </si>
  <si>
    <t>着手</t>
    <rPh sb="0" eb="2">
      <t>チャクシュ</t>
    </rPh>
    <phoneticPr fontId="1"/>
  </si>
  <si>
    <t>改善完了</t>
    <rPh sb="0" eb="2">
      <t>カイゼン</t>
    </rPh>
    <rPh sb="2" eb="4">
      <t>カンリョウ</t>
    </rPh>
    <phoneticPr fontId="1"/>
  </si>
  <si>
    <t>機器提供</t>
    <rPh sb="0" eb="2">
      <t>キキ</t>
    </rPh>
    <rPh sb="2" eb="4">
      <t>テイキョウ</t>
    </rPh>
    <phoneticPr fontId="1"/>
  </si>
  <si>
    <t>●直線でCVP分析したもの</t>
    <rPh sb="1" eb="3">
      <t>チョクセン</t>
    </rPh>
    <rPh sb="7" eb="9">
      <t>ブンセキ</t>
    </rPh>
    <phoneticPr fontId="1"/>
  </si>
  <si>
    <t>利益</t>
    <rPh sb="0" eb="2">
      <t>リエキ</t>
    </rPh>
    <phoneticPr fontId="1"/>
  </si>
  <si>
    <t>利益(下側)</t>
    <rPh sb="0" eb="2">
      <t>リエキ</t>
    </rPh>
    <rPh sb="3" eb="5">
      <t>シタガワ</t>
    </rPh>
    <phoneticPr fontId="1"/>
  </si>
  <si>
    <t>利益(上側)</t>
    <rPh sb="0" eb="2">
      <t>リエキ</t>
    </rPh>
    <rPh sb="3" eb="4">
      <t>ウエ</t>
    </rPh>
    <rPh sb="4" eb="5">
      <t>ガワ</t>
    </rPh>
    <phoneticPr fontId="1"/>
  </si>
  <si>
    <t>※当資料で掲載しているデータは適当に作成したものであり、実際のものではありません。</t>
    <phoneticPr fontId="1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</si>
</sst>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0" xfId="0" applyFill="1">
      <alignment vertical="center"/>
    </xf>
    <xf numFmtId="38" fontId="0" fillId="0" borderId="1" xfId="1" applyFont="1" applyBorder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38" fontId="0" fillId="4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0" borderId="0" xfId="1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6" borderId="0" xfId="0" applyFill="1">
      <alignment vertical="center"/>
    </xf>
    <xf numFmtId="0" fontId="0" fillId="7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7" borderId="0" xfId="0" applyFill="1" applyBorder="1">
      <alignment vertical="center"/>
    </xf>
    <xf numFmtId="0" fontId="0" fillId="4" borderId="1" xfId="1" applyNumberFormat="1" applyFont="1" applyFill="1" applyBorder="1">
      <alignment vertical="center"/>
    </xf>
    <xf numFmtId="0" fontId="0" fillId="0" borderId="1" xfId="1" applyNumberFormat="1" applyFont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0" fillId="0" borderId="0" xfId="1" applyNumberFormat="1" applyFont="1" applyBorder="1">
      <alignment vertical="center"/>
    </xf>
    <xf numFmtId="0" fontId="0" fillId="6" borderId="0" xfId="0" applyFill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NumberFormat="1">
      <alignment vertical="center"/>
    </xf>
    <xf numFmtId="0" fontId="0" fillId="6" borderId="1" xfId="0" applyNumberFormat="1" applyFill="1" applyBorder="1">
      <alignment vertical="center"/>
    </xf>
    <xf numFmtId="0" fontId="0" fillId="0" borderId="0" xfId="1" applyNumberFormat="1" applyFont="1">
      <alignment vertical="center"/>
    </xf>
    <xf numFmtId="0" fontId="0" fillId="2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0" fillId="2" borderId="0" xfId="0" applyNumberFormat="1" applyFill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NumberFormat="1" applyBorder="1">
      <alignment vertical="center"/>
    </xf>
    <xf numFmtId="38" fontId="0" fillId="4" borderId="0" xfId="1" applyFont="1" applyFill="1" applyBorder="1">
      <alignment vertical="center"/>
    </xf>
    <xf numFmtId="0" fontId="0" fillId="3" borderId="0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1" applyNumberFormat="1" applyFont="1" applyFill="1" applyBorder="1">
      <alignment vertical="center"/>
    </xf>
    <xf numFmtId="0" fontId="3" fillId="7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6" borderId="0" xfId="0" applyNumberFormat="1" applyFill="1">
      <alignment vertical="center"/>
    </xf>
    <xf numFmtId="0" fontId="0" fillId="2" borderId="5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2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5" xfId="0" applyNumberFormat="1" applyFill="1" applyBorder="1">
      <alignment vertical="center"/>
    </xf>
    <xf numFmtId="0" fontId="0" fillId="6" borderId="2" xfId="0" applyFill="1" applyBorder="1">
      <alignment vertical="center"/>
    </xf>
    <xf numFmtId="0" fontId="0" fillId="0" borderId="2" xfId="0" applyBorder="1">
      <alignment vertical="center"/>
    </xf>
    <xf numFmtId="0" fontId="0" fillId="6" borderId="5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8" xfId="0" applyFill="1" applyBorder="1">
      <alignment vertical="center"/>
    </xf>
    <xf numFmtId="0" fontId="0" fillId="3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7" borderId="1" xfId="1" applyNumberFormat="1" applyFont="1" applyFill="1" applyBorder="1">
      <alignment vertical="center"/>
    </xf>
    <xf numFmtId="0" fontId="0" fillId="7" borderId="1" xfId="0" applyNumberFormat="1" applyFill="1" applyBorder="1">
      <alignment vertical="center"/>
    </xf>
    <xf numFmtId="0" fontId="7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7" fillId="6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5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'１．新規顧客と離反顧客'!$B$8</c:f>
              <c:strCache>
                <c:ptCount val="1"/>
                <c:pt idx="0">
                  <c:v>新規顧客数</c:v>
                </c:pt>
              </c:strCache>
            </c:strRef>
          </c:tx>
          <c:cat>
            <c:strRef>
              <c:f>'１．新規顧客と離反顧客'!$A$9:$A$23</c:f>
              <c:strCache>
                <c:ptCount val="15"/>
                <c:pt idx="0">
                  <c:v>15ヵ月前</c:v>
                </c:pt>
                <c:pt idx="1">
                  <c:v>14ヵ月前</c:v>
                </c:pt>
                <c:pt idx="2">
                  <c:v>13ヵ月前</c:v>
                </c:pt>
                <c:pt idx="3">
                  <c:v>12ヵ月前</c:v>
                </c:pt>
                <c:pt idx="4">
                  <c:v>11ヵ月前</c:v>
                </c:pt>
                <c:pt idx="5">
                  <c:v>10ヵ月前</c:v>
                </c:pt>
                <c:pt idx="6">
                  <c:v>9ヵ月前</c:v>
                </c:pt>
                <c:pt idx="7">
                  <c:v>8ヵ月前</c:v>
                </c:pt>
                <c:pt idx="8">
                  <c:v>7ヵ月前</c:v>
                </c:pt>
                <c:pt idx="9">
                  <c:v>6ヵ月前</c:v>
                </c:pt>
                <c:pt idx="10">
                  <c:v>5ヵ月前</c:v>
                </c:pt>
                <c:pt idx="11">
                  <c:v>4ヵ月前</c:v>
                </c:pt>
                <c:pt idx="12">
                  <c:v>3ヵ月前</c:v>
                </c:pt>
                <c:pt idx="13">
                  <c:v>2ヵ月前</c:v>
                </c:pt>
                <c:pt idx="14">
                  <c:v>1ヵ月前</c:v>
                </c:pt>
              </c:strCache>
            </c:strRef>
          </c:cat>
          <c:val>
            <c:numRef>
              <c:f>'１．新規顧客と離反顧客'!$B$9:$B$23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0</c:v>
                </c:pt>
                <c:pt idx="8">
                  <c:v>7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</c:numCache>
            </c:numRef>
          </c:val>
        </c:ser>
        <c:ser>
          <c:idx val="1"/>
          <c:order val="1"/>
          <c:tx>
            <c:strRef>
              <c:f>'１．新規顧客と離反顧客'!$C$8</c:f>
              <c:strCache>
                <c:ptCount val="1"/>
                <c:pt idx="0">
                  <c:v>離反顧客数</c:v>
                </c:pt>
              </c:strCache>
            </c:strRef>
          </c:tx>
          <c:cat>
            <c:strRef>
              <c:f>'１．新規顧客と離反顧客'!$A$9:$A$23</c:f>
              <c:strCache>
                <c:ptCount val="15"/>
                <c:pt idx="0">
                  <c:v>15ヵ月前</c:v>
                </c:pt>
                <c:pt idx="1">
                  <c:v>14ヵ月前</c:v>
                </c:pt>
                <c:pt idx="2">
                  <c:v>13ヵ月前</c:v>
                </c:pt>
                <c:pt idx="3">
                  <c:v>12ヵ月前</c:v>
                </c:pt>
                <c:pt idx="4">
                  <c:v>11ヵ月前</c:v>
                </c:pt>
                <c:pt idx="5">
                  <c:v>10ヵ月前</c:v>
                </c:pt>
                <c:pt idx="6">
                  <c:v>9ヵ月前</c:v>
                </c:pt>
                <c:pt idx="7">
                  <c:v>8ヵ月前</c:v>
                </c:pt>
                <c:pt idx="8">
                  <c:v>7ヵ月前</c:v>
                </c:pt>
                <c:pt idx="9">
                  <c:v>6ヵ月前</c:v>
                </c:pt>
                <c:pt idx="10">
                  <c:v>5ヵ月前</c:v>
                </c:pt>
                <c:pt idx="11">
                  <c:v>4ヵ月前</c:v>
                </c:pt>
                <c:pt idx="12">
                  <c:v>3ヵ月前</c:v>
                </c:pt>
                <c:pt idx="13">
                  <c:v>2ヵ月前</c:v>
                </c:pt>
                <c:pt idx="14">
                  <c:v>1ヵ月前</c:v>
                </c:pt>
              </c:strCache>
            </c:strRef>
          </c:cat>
          <c:val>
            <c:numRef>
              <c:f>'１．新規顧客と離反顧客'!$C$9:$C$23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4</c:v>
                </c:pt>
              </c:numCache>
            </c:numRef>
          </c:val>
        </c:ser>
        <c:axId val="118632832"/>
        <c:axId val="118633600"/>
      </c:barChart>
      <c:catAx>
        <c:axId val="118632832"/>
        <c:scaling>
          <c:orientation val="minMax"/>
        </c:scaling>
        <c:axPos val="b"/>
        <c:numFmt formatCode="General" sourceLinked="1"/>
        <c:majorTickMark val="none"/>
        <c:tickLblPos val="nextTo"/>
        <c:crossAx val="118633600"/>
        <c:crosses val="autoZero"/>
        <c:auto val="1"/>
        <c:lblAlgn val="ctr"/>
        <c:lblOffset val="100"/>
      </c:catAx>
      <c:valAx>
        <c:axId val="11863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顧客数</a:t>
                </a:r>
                <a:r>
                  <a:rPr lang="en-US" altLang="ja-JP"/>
                  <a:t>(</a:t>
                </a:r>
                <a:r>
                  <a:rPr lang="ja-JP" altLang="en-US"/>
                  <a:t>社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18632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'２．開発要員をCVP分析する'!$C$12</c:f>
              <c:strCache>
                <c:ptCount val="1"/>
                <c:pt idx="0">
                  <c:v>経費</c:v>
                </c:pt>
              </c:strCache>
            </c:strRef>
          </c:tx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'２．開発要員をCVP分析する'!$C$13:$C$27</c:f>
              <c:numCache>
                <c:formatCode>#,##0;[Red]\-#,##0</c:formatCode>
                <c:ptCount val="15"/>
                <c:pt idx="0">
                  <c:v>2000000</c:v>
                </c:pt>
                <c:pt idx="1">
                  <c:v>2230520</c:v>
                </c:pt>
                <c:pt idx="2">
                  <c:v>2463201</c:v>
                </c:pt>
                <c:pt idx="3">
                  <c:v>2690834</c:v>
                </c:pt>
                <c:pt idx="4">
                  <c:v>3030267</c:v>
                </c:pt>
                <c:pt idx="5">
                  <c:v>3240984</c:v>
                </c:pt>
                <c:pt idx="6">
                  <c:v>3493068</c:v>
                </c:pt>
                <c:pt idx="7">
                  <c:v>3740381</c:v>
                </c:pt>
                <c:pt idx="8">
                  <c:v>3983620</c:v>
                </c:pt>
                <c:pt idx="9">
                  <c:v>4203512</c:v>
                </c:pt>
                <c:pt idx="10">
                  <c:v>4430165</c:v>
                </c:pt>
                <c:pt idx="11">
                  <c:v>4693481</c:v>
                </c:pt>
                <c:pt idx="12">
                  <c:v>4940327</c:v>
                </c:pt>
                <c:pt idx="13">
                  <c:v>5180542</c:v>
                </c:pt>
                <c:pt idx="14">
                  <c:v>5320671</c:v>
                </c:pt>
              </c:numCache>
            </c:numRef>
          </c:val>
        </c:ser>
        <c:ser>
          <c:idx val="1"/>
          <c:order val="1"/>
          <c:tx>
            <c:strRef>
              <c:f>'２．開発要員をCVP分析する'!$D$12</c:f>
              <c:strCache>
                <c:ptCount val="1"/>
                <c:pt idx="0">
                  <c:v>固定費</c:v>
                </c:pt>
              </c:strCache>
            </c:strRef>
          </c:tx>
          <c:val>
            <c:numRef>
              <c:f>'２．開発要員をCVP分析する'!$D$13:$D$27</c:f>
              <c:numCache>
                <c:formatCode>#,##0;[Red]\-#,##0</c:formatCode>
                <c:ptCount val="15"/>
                <c:pt idx="0">
                  <c:v>2000000</c:v>
                </c:pt>
                <c:pt idx="1">
                  <c:v>2000000</c:v>
                </c:pt>
                <c:pt idx="2">
                  <c:v>2000000</c:v>
                </c:pt>
                <c:pt idx="3">
                  <c:v>2000000</c:v>
                </c:pt>
                <c:pt idx="4">
                  <c:v>2000000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2000000</c:v>
                </c:pt>
                <c:pt idx="9">
                  <c:v>2000000</c:v>
                </c:pt>
                <c:pt idx="10">
                  <c:v>2000000</c:v>
                </c:pt>
                <c:pt idx="11">
                  <c:v>2000000</c:v>
                </c:pt>
                <c:pt idx="12">
                  <c:v>2000000</c:v>
                </c:pt>
                <c:pt idx="13">
                  <c:v>2000000</c:v>
                </c:pt>
                <c:pt idx="14">
                  <c:v>2000000</c:v>
                </c:pt>
              </c:numCache>
            </c:numRef>
          </c:val>
        </c:ser>
        <c:ser>
          <c:idx val="2"/>
          <c:order val="2"/>
          <c:tx>
            <c:strRef>
              <c:f>'２．開発要員をCVP分析する'!$E$12</c:f>
              <c:strCache>
                <c:ptCount val="1"/>
                <c:pt idx="0">
                  <c:v>変動費</c:v>
                </c:pt>
              </c:strCache>
            </c:strRef>
          </c:tx>
          <c:val>
            <c:numRef>
              <c:f>'２．開発要員をCVP分析する'!$E$13:$E$27</c:f>
              <c:numCache>
                <c:formatCode>#,##0;[Red]\-#,##0</c:formatCode>
                <c:ptCount val="15"/>
                <c:pt idx="0">
                  <c:v>0</c:v>
                </c:pt>
                <c:pt idx="1">
                  <c:v>230520</c:v>
                </c:pt>
                <c:pt idx="2">
                  <c:v>463201</c:v>
                </c:pt>
                <c:pt idx="3">
                  <c:v>690834</c:v>
                </c:pt>
                <c:pt idx="4">
                  <c:v>1030267</c:v>
                </c:pt>
                <c:pt idx="5">
                  <c:v>1240984</c:v>
                </c:pt>
                <c:pt idx="6">
                  <c:v>1493068</c:v>
                </c:pt>
                <c:pt idx="7">
                  <c:v>1740381</c:v>
                </c:pt>
                <c:pt idx="8">
                  <c:v>1983620</c:v>
                </c:pt>
                <c:pt idx="9">
                  <c:v>2203512</c:v>
                </c:pt>
                <c:pt idx="10">
                  <c:v>2430165</c:v>
                </c:pt>
                <c:pt idx="11">
                  <c:v>2693481</c:v>
                </c:pt>
                <c:pt idx="12">
                  <c:v>2940327</c:v>
                </c:pt>
                <c:pt idx="13">
                  <c:v>3180542</c:v>
                </c:pt>
                <c:pt idx="14">
                  <c:v>3320671</c:v>
                </c:pt>
              </c:numCache>
            </c:numRef>
          </c:val>
        </c:ser>
        <c:axId val="120063488"/>
        <c:axId val="120065408"/>
      </c:barChart>
      <c:catAx>
        <c:axId val="1200634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065408"/>
        <c:crosses val="autoZero"/>
        <c:auto val="1"/>
        <c:lblAlgn val="ctr"/>
        <c:lblOffset val="100"/>
      </c:catAx>
      <c:valAx>
        <c:axId val="120065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063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1"/>
          <c:order val="0"/>
          <c:tx>
            <c:v>売上数に対する売上額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'３．顧客の効率を算出する'!$D$28:$D$222</c:f>
              <c:numCache>
                <c:formatCode>#,##0;[Red]\-#,##0</c:formatCode>
                <c:ptCount val="195"/>
                <c:pt idx="0">
                  <c:v>1187</c:v>
                </c:pt>
                <c:pt idx="1">
                  <c:v>491</c:v>
                </c:pt>
                <c:pt idx="2">
                  <c:v>377</c:v>
                </c:pt>
                <c:pt idx="3">
                  <c:v>383</c:v>
                </c:pt>
                <c:pt idx="4">
                  <c:v>296</c:v>
                </c:pt>
                <c:pt idx="5">
                  <c:v>248</c:v>
                </c:pt>
                <c:pt idx="6">
                  <c:v>217</c:v>
                </c:pt>
                <c:pt idx="7">
                  <c:v>145</c:v>
                </c:pt>
                <c:pt idx="8">
                  <c:v>157</c:v>
                </c:pt>
                <c:pt idx="9">
                  <c:v>172</c:v>
                </c:pt>
                <c:pt idx="10">
                  <c:v>189</c:v>
                </c:pt>
                <c:pt idx="11">
                  <c:v>156</c:v>
                </c:pt>
                <c:pt idx="12">
                  <c:v>150</c:v>
                </c:pt>
                <c:pt idx="13">
                  <c:v>257</c:v>
                </c:pt>
                <c:pt idx="14">
                  <c:v>146</c:v>
                </c:pt>
                <c:pt idx="15">
                  <c:v>110</c:v>
                </c:pt>
                <c:pt idx="16">
                  <c:v>122</c:v>
                </c:pt>
                <c:pt idx="17">
                  <c:v>122</c:v>
                </c:pt>
                <c:pt idx="18">
                  <c:v>117</c:v>
                </c:pt>
                <c:pt idx="19">
                  <c:v>113</c:v>
                </c:pt>
                <c:pt idx="20">
                  <c:v>111</c:v>
                </c:pt>
                <c:pt idx="21">
                  <c:v>92</c:v>
                </c:pt>
                <c:pt idx="22">
                  <c:v>91</c:v>
                </c:pt>
                <c:pt idx="23">
                  <c:v>93</c:v>
                </c:pt>
                <c:pt idx="24">
                  <c:v>91</c:v>
                </c:pt>
                <c:pt idx="25">
                  <c:v>106</c:v>
                </c:pt>
                <c:pt idx="26">
                  <c:v>105</c:v>
                </c:pt>
                <c:pt idx="27">
                  <c:v>104</c:v>
                </c:pt>
                <c:pt idx="28">
                  <c:v>120</c:v>
                </c:pt>
                <c:pt idx="29">
                  <c:v>98</c:v>
                </c:pt>
                <c:pt idx="30">
                  <c:v>64</c:v>
                </c:pt>
                <c:pt idx="31">
                  <c:v>71</c:v>
                </c:pt>
                <c:pt idx="32">
                  <c:v>66</c:v>
                </c:pt>
                <c:pt idx="33">
                  <c:v>74</c:v>
                </c:pt>
                <c:pt idx="34">
                  <c:v>70</c:v>
                </c:pt>
                <c:pt idx="35">
                  <c:v>63</c:v>
                </c:pt>
                <c:pt idx="36">
                  <c:v>51</c:v>
                </c:pt>
                <c:pt idx="37">
                  <c:v>69</c:v>
                </c:pt>
                <c:pt idx="38">
                  <c:v>52</c:v>
                </c:pt>
                <c:pt idx="39">
                  <c:v>61</c:v>
                </c:pt>
                <c:pt idx="40">
                  <c:v>81</c:v>
                </c:pt>
                <c:pt idx="41">
                  <c:v>78</c:v>
                </c:pt>
                <c:pt idx="42">
                  <c:v>60</c:v>
                </c:pt>
                <c:pt idx="43">
                  <c:v>81</c:v>
                </c:pt>
                <c:pt idx="44">
                  <c:v>57</c:v>
                </c:pt>
              </c:numCache>
            </c:numRef>
          </c:xVal>
          <c:yVal>
            <c:numRef>
              <c:f>'３．顧客の効率を算出する'!$C$28:$C$222</c:f>
              <c:numCache>
                <c:formatCode>#,##0;[Red]\-#,##0</c:formatCode>
                <c:ptCount val="195"/>
                <c:pt idx="0">
                  <c:v>3549039</c:v>
                </c:pt>
                <c:pt idx="1">
                  <c:v>2723040</c:v>
                </c:pt>
                <c:pt idx="2">
                  <c:v>2069697</c:v>
                </c:pt>
                <c:pt idx="3">
                  <c:v>1921090</c:v>
                </c:pt>
                <c:pt idx="4">
                  <c:v>1482005</c:v>
                </c:pt>
                <c:pt idx="5">
                  <c:v>1179532</c:v>
                </c:pt>
                <c:pt idx="6">
                  <c:v>1082806</c:v>
                </c:pt>
                <c:pt idx="7">
                  <c:v>1027490</c:v>
                </c:pt>
                <c:pt idx="8">
                  <c:v>911339</c:v>
                </c:pt>
                <c:pt idx="9">
                  <c:v>863198</c:v>
                </c:pt>
                <c:pt idx="10">
                  <c:v>586013</c:v>
                </c:pt>
                <c:pt idx="11">
                  <c:v>324320</c:v>
                </c:pt>
                <c:pt idx="12">
                  <c:v>316322</c:v>
                </c:pt>
                <c:pt idx="13">
                  <c:v>259340</c:v>
                </c:pt>
                <c:pt idx="14">
                  <c:v>150396</c:v>
                </c:pt>
                <c:pt idx="15">
                  <c:v>831792</c:v>
                </c:pt>
                <c:pt idx="16">
                  <c:v>811161</c:v>
                </c:pt>
                <c:pt idx="17">
                  <c:v>742698</c:v>
                </c:pt>
                <c:pt idx="18">
                  <c:v>724710</c:v>
                </c:pt>
                <c:pt idx="19">
                  <c:v>620327</c:v>
                </c:pt>
                <c:pt idx="20">
                  <c:v>614822</c:v>
                </c:pt>
                <c:pt idx="21">
                  <c:v>575038</c:v>
                </c:pt>
                <c:pt idx="22">
                  <c:v>532460</c:v>
                </c:pt>
                <c:pt idx="23">
                  <c:v>498996</c:v>
                </c:pt>
                <c:pt idx="24">
                  <c:v>290023</c:v>
                </c:pt>
                <c:pt idx="25">
                  <c:v>222852</c:v>
                </c:pt>
                <c:pt idx="26">
                  <c:v>212909</c:v>
                </c:pt>
                <c:pt idx="27">
                  <c:v>206892</c:v>
                </c:pt>
                <c:pt idx="28">
                  <c:v>192189</c:v>
                </c:pt>
                <c:pt idx="29">
                  <c:v>99968</c:v>
                </c:pt>
                <c:pt idx="30">
                  <c:v>510200</c:v>
                </c:pt>
                <c:pt idx="31">
                  <c:v>411719</c:v>
                </c:pt>
                <c:pt idx="32">
                  <c:v>389721</c:v>
                </c:pt>
                <c:pt idx="33">
                  <c:v>389168</c:v>
                </c:pt>
                <c:pt idx="34">
                  <c:v>364202</c:v>
                </c:pt>
                <c:pt idx="35">
                  <c:v>362297</c:v>
                </c:pt>
                <c:pt idx="36">
                  <c:v>359317</c:v>
                </c:pt>
                <c:pt idx="37">
                  <c:v>341224</c:v>
                </c:pt>
                <c:pt idx="38">
                  <c:v>329320</c:v>
                </c:pt>
                <c:pt idx="39">
                  <c:v>319308</c:v>
                </c:pt>
                <c:pt idx="40">
                  <c:v>206605</c:v>
                </c:pt>
                <c:pt idx="41">
                  <c:v>157210</c:v>
                </c:pt>
                <c:pt idx="42">
                  <c:v>125291</c:v>
                </c:pt>
                <c:pt idx="43">
                  <c:v>120608</c:v>
                </c:pt>
                <c:pt idx="44">
                  <c:v>119335</c:v>
                </c:pt>
              </c:numCache>
            </c:numRef>
          </c:yVal>
        </c:ser>
        <c:axId val="120246656"/>
        <c:axId val="120248576"/>
      </c:scatterChart>
      <c:valAx>
        <c:axId val="12024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</a:t>
                </a:r>
                <a:r>
                  <a:rPr lang="ja-JP"/>
                  <a:t>数</a:t>
                </a:r>
                <a:r>
                  <a:rPr lang="en-US" altLang="ja-JP"/>
                  <a:t>(</a:t>
                </a:r>
                <a:r>
                  <a:rPr lang="ja-JP" altLang="en-US"/>
                  <a:t>回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#,##0;[Red]\-#,##0" sourceLinked="1"/>
        <c:majorTickMark val="none"/>
        <c:tickLblPos val="nextTo"/>
        <c:crossAx val="120248576"/>
        <c:crossesAt val="0"/>
        <c:crossBetween val="midCat"/>
      </c:valAx>
      <c:valAx>
        <c:axId val="120248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</a:t>
                </a:r>
                <a:r>
                  <a:rPr lang="ja-JP"/>
                  <a:t>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#,##0;[Red]\-#,##0" sourceLinked="1"/>
        <c:majorTickMark val="none"/>
        <c:tickLblPos val="nextTo"/>
        <c:crossAx val="120246656"/>
        <c:crossesAt val="0"/>
        <c:crossBetween val="midCat"/>
      </c:valAx>
    </c:plotArea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1"/>
          <c:order val="0"/>
          <c:tx>
            <c:v>売上数に対する売上額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'３．従業員の効率を算出する'!$D$28:$D$222</c:f>
              <c:numCache>
                <c:formatCode>General</c:formatCode>
                <c:ptCount val="195"/>
                <c:pt idx="0">
                  <c:v>197</c:v>
                </c:pt>
                <c:pt idx="1">
                  <c:v>195</c:v>
                </c:pt>
                <c:pt idx="2">
                  <c:v>191</c:v>
                </c:pt>
                <c:pt idx="3">
                  <c:v>215</c:v>
                </c:pt>
                <c:pt idx="4">
                  <c:v>223</c:v>
                </c:pt>
                <c:pt idx="5">
                  <c:v>176</c:v>
                </c:pt>
                <c:pt idx="6">
                  <c:v>196</c:v>
                </c:pt>
                <c:pt idx="7">
                  <c:v>199</c:v>
                </c:pt>
                <c:pt idx="8">
                  <c:v>210</c:v>
                </c:pt>
                <c:pt idx="9">
                  <c:v>208</c:v>
                </c:pt>
                <c:pt idx="10">
                  <c:v>186</c:v>
                </c:pt>
                <c:pt idx="11">
                  <c:v>211</c:v>
                </c:pt>
                <c:pt idx="12">
                  <c:v>192</c:v>
                </c:pt>
                <c:pt idx="13">
                  <c:v>196</c:v>
                </c:pt>
                <c:pt idx="14">
                  <c:v>183</c:v>
                </c:pt>
                <c:pt idx="15">
                  <c:v>189</c:v>
                </c:pt>
                <c:pt idx="16">
                  <c:v>184</c:v>
                </c:pt>
                <c:pt idx="17">
                  <c:v>205</c:v>
                </c:pt>
                <c:pt idx="18">
                  <c:v>191</c:v>
                </c:pt>
                <c:pt idx="19">
                  <c:v>176</c:v>
                </c:pt>
                <c:pt idx="20">
                  <c:v>219</c:v>
                </c:pt>
                <c:pt idx="21">
                  <c:v>205</c:v>
                </c:pt>
                <c:pt idx="22">
                  <c:v>179</c:v>
                </c:pt>
                <c:pt idx="23">
                  <c:v>218</c:v>
                </c:pt>
                <c:pt idx="24">
                  <c:v>203</c:v>
                </c:pt>
                <c:pt idx="25">
                  <c:v>220</c:v>
                </c:pt>
                <c:pt idx="26">
                  <c:v>214</c:v>
                </c:pt>
                <c:pt idx="27">
                  <c:v>222</c:v>
                </c:pt>
                <c:pt idx="28">
                  <c:v>183</c:v>
                </c:pt>
                <c:pt idx="29">
                  <c:v>188</c:v>
                </c:pt>
                <c:pt idx="30">
                  <c:v>220</c:v>
                </c:pt>
                <c:pt idx="31">
                  <c:v>200</c:v>
                </c:pt>
                <c:pt idx="32">
                  <c:v>206</c:v>
                </c:pt>
                <c:pt idx="33">
                  <c:v>195</c:v>
                </c:pt>
                <c:pt idx="34">
                  <c:v>224</c:v>
                </c:pt>
                <c:pt idx="35">
                  <c:v>190</c:v>
                </c:pt>
                <c:pt idx="36">
                  <c:v>189</c:v>
                </c:pt>
                <c:pt idx="37">
                  <c:v>210</c:v>
                </c:pt>
                <c:pt idx="38">
                  <c:v>204</c:v>
                </c:pt>
                <c:pt idx="39">
                  <c:v>197</c:v>
                </c:pt>
                <c:pt idx="40">
                  <c:v>184</c:v>
                </c:pt>
                <c:pt idx="41">
                  <c:v>175</c:v>
                </c:pt>
                <c:pt idx="42">
                  <c:v>216</c:v>
                </c:pt>
                <c:pt idx="43">
                  <c:v>179</c:v>
                </c:pt>
                <c:pt idx="44">
                  <c:v>201</c:v>
                </c:pt>
              </c:numCache>
            </c:numRef>
          </c:xVal>
          <c:yVal>
            <c:numRef>
              <c:f>'３．従業員の効率を算出する'!$C$28:$C$222</c:f>
              <c:numCache>
                <c:formatCode>General</c:formatCode>
                <c:ptCount val="195"/>
                <c:pt idx="0">
                  <c:v>347</c:v>
                </c:pt>
                <c:pt idx="1">
                  <c:v>347</c:v>
                </c:pt>
                <c:pt idx="2">
                  <c:v>333</c:v>
                </c:pt>
                <c:pt idx="3">
                  <c:v>322</c:v>
                </c:pt>
                <c:pt idx="4">
                  <c:v>320</c:v>
                </c:pt>
                <c:pt idx="5">
                  <c:v>306</c:v>
                </c:pt>
                <c:pt idx="6">
                  <c:v>298</c:v>
                </c:pt>
                <c:pt idx="7">
                  <c:v>295</c:v>
                </c:pt>
                <c:pt idx="8">
                  <c:v>286</c:v>
                </c:pt>
                <c:pt idx="9">
                  <c:v>277</c:v>
                </c:pt>
                <c:pt idx="10">
                  <c:v>262</c:v>
                </c:pt>
                <c:pt idx="11">
                  <c:v>262</c:v>
                </c:pt>
                <c:pt idx="12">
                  <c:v>257</c:v>
                </c:pt>
                <c:pt idx="13">
                  <c:v>255</c:v>
                </c:pt>
                <c:pt idx="14">
                  <c:v>254</c:v>
                </c:pt>
                <c:pt idx="15">
                  <c:v>240</c:v>
                </c:pt>
                <c:pt idx="16">
                  <c:v>239</c:v>
                </c:pt>
                <c:pt idx="17">
                  <c:v>225</c:v>
                </c:pt>
                <c:pt idx="18">
                  <c:v>222</c:v>
                </c:pt>
                <c:pt idx="19">
                  <c:v>208</c:v>
                </c:pt>
                <c:pt idx="20">
                  <c:v>206</c:v>
                </c:pt>
                <c:pt idx="21">
                  <c:v>193</c:v>
                </c:pt>
                <c:pt idx="22">
                  <c:v>191</c:v>
                </c:pt>
                <c:pt idx="23">
                  <c:v>182</c:v>
                </c:pt>
                <c:pt idx="24">
                  <c:v>181</c:v>
                </c:pt>
                <c:pt idx="25">
                  <c:v>178</c:v>
                </c:pt>
                <c:pt idx="26">
                  <c:v>170</c:v>
                </c:pt>
                <c:pt idx="27">
                  <c:v>164</c:v>
                </c:pt>
                <c:pt idx="28">
                  <c:v>163</c:v>
                </c:pt>
                <c:pt idx="29">
                  <c:v>154</c:v>
                </c:pt>
                <c:pt idx="30">
                  <c:v>136</c:v>
                </c:pt>
                <c:pt idx="31">
                  <c:v>131</c:v>
                </c:pt>
                <c:pt idx="32">
                  <c:v>115</c:v>
                </c:pt>
                <c:pt idx="33">
                  <c:v>110</c:v>
                </c:pt>
                <c:pt idx="34">
                  <c:v>108</c:v>
                </c:pt>
                <c:pt idx="35">
                  <c:v>104</c:v>
                </c:pt>
                <c:pt idx="36">
                  <c:v>101</c:v>
                </c:pt>
                <c:pt idx="37">
                  <c:v>99</c:v>
                </c:pt>
                <c:pt idx="38">
                  <c:v>97</c:v>
                </c:pt>
                <c:pt idx="39">
                  <c:v>92</c:v>
                </c:pt>
                <c:pt idx="40">
                  <c:v>89</c:v>
                </c:pt>
                <c:pt idx="41">
                  <c:v>77</c:v>
                </c:pt>
                <c:pt idx="42">
                  <c:v>71</c:v>
                </c:pt>
                <c:pt idx="43">
                  <c:v>69</c:v>
                </c:pt>
                <c:pt idx="44">
                  <c:v>53</c:v>
                </c:pt>
              </c:numCache>
            </c:numRef>
          </c:yVal>
        </c:ser>
        <c:axId val="120388224"/>
        <c:axId val="120414976"/>
      </c:scatterChart>
      <c:valAx>
        <c:axId val="12038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実工数</a:t>
                </a:r>
                <a:r>
                  <a:rPr lang="en-US" altLang="ja-JP"/>
                  <a:t>(</a:t>
                </a:r>
                <a:r>
                  <a:rPr lang="ja-JP" altLang="en-US"/>
                  <a:t>時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General" sourceLinked="1"/>
        <c:majorTickMark val="none"/>
        <c:tickLblPos val="nextTo"/>
        <c:crossAx val="120414976"/>
        <c:crossesAt val="0"/>
        <c:crossBetween val="midCat"/>
      </c:valAx>
      <c:valAx>
        <c:axId val="120414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予定工数</a:t>
                </a:r>
                <a:r>
                  <a:rPr lang="en-US" altLang="ja-JP"/>
                  <a:t>(</a:t>
                </a:r>
                <a:r>
                  <a:rPr lang="ja-JP" altLang="en-US"/>
                  <a:t>時</a:t>
                </a:r>
                <a:r>
                  <a:rPr lang="en-US" altLang="ja-JP"/>
                  <a:t>)</a:t>
                </a:r>
                <a:endParaRPr lang="ja-JP"/>
              </a:p>
            </c:rich>
          </c:tx>
        </c:title>
        <c:numFmt formatCode="General" sourceLinked="1"/>
        <c:majorTickMark val="none"/>
        <c:tickLblPos val="nextTo"/>
        <c:crossAx val="120388224"/>
        <c:crossesAt val="0"/>
        <c:crossBetween val="midCat"/>
      </c:valAx>
    </c:plotArea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'５．【補足】曲線でCVP分析する'!$D$23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'５．【補足】曲線でCVP分析する'!$A$25:$A$44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'５．【補足】曲線でCVP分析する'!$D$25:$D$43</c:f>
              <c:numCache>
                <c:formatCode>General</c:formatCode>
                <c:ptCount val="19"/>
                <c:pt idx="0">
                  <c:v>6.1697287993115867E-4</c:v>
                </c:pt>
                <c:pt idx="1">
                  <c:v>1.6767506523323922E-3</c:v>
                </c:pt>
                <c:pt idx="2">
                  <c:v>4.5552559720032273E-3</c:v>
                </c:pt>
                <c:pt idx="3">
                  <c:v>1.2363115783173872E-2</c:v>
                </c:pt>
                <c:pt idx="4">
                  <c:v>3.3464254621424279E-2</c:v>
                </c:pt>
                <c:pt idx="5">
                  <c:v>8.9931049810457797E-2</c:v>
                </c:pt>
                <c:pt idx="6">
                  <c:v>0.23712936588783384</c:v>
                </c:pt>
                <c:pt idx="7">
                  <c:v>0.59601461011058776</c:v>
                </c:pt>
                <c:pt idx="8">
                  <c:v>1.3447071068499756</c:v>
                </c:pt>
                <c:pt idx="9">
                  <c:v>2.5</c:v>
                </c:pt>
                <c:pt idx="10">
                  <c:v>3.6552928931500244</c:v>
                </c:pt>
                <c:pt idx="11">
                  <c:v>4.4039853898894119</c:v>
                </c:pt>
                <c:pt idx="12">
                  <c:v>4.7628706341121667</c:v>
                </c:pt>
                <c:pt idx="13">
                  <c:v>4.910068950189542</c:v>
                </c:pt>
                <c:pt idx="14">
                  <c:v>4.9665357453785761</c:v>
                </c:pt>
                <c:pt idx="15">
                  <c:v>4.987636884216827</c:v>
                </c:pt>
                <c:pt idx="16">
                  <c:v>4.9954447440279974</c:v>
                </c:pt>
                <c:pt idx="17">
                  <c:v>4.9983232493476679</c:v>
                </c:pt>
                <c:pt idx="18">
                  <c:v>4.9993830271200688</c:v>
                </c:pt>
              </c:numCache>
            </c:numRef>
          </c:val>
        </c:ser>
        <c:ser>
          <c:idx val="1"/>
          <c:order val="1"/>
          <c:tx>
            <c:strRef>
              <c:f>'５．【補足】曲線でCVP分析する'!$G$23</c:f>
              <c:strCache>
                <c:ptCount val="1"/>
                <c:pt idx="0">
                  <c:v>経費</c:v>
                </c:pt>
              </c:strCache>
            </c:strRef>
          </c:tx>
          <c:marker>
            <c:symbol val="none"/>
          </c:marker>
          <c:cat>
            <c:numRef>
              <c:f>'５．【補足】曲線でCVP分析する'!$A$25:$A$44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'５．【補足】曲線でCVP分析する'!$G$25:$G$43</c:f>
              <c:numCache>
                <c:formatCode>General</c:formatCode>
                <c:ptCount val="19"/>
                <c:pt idx="0">
                  <c:v>0.30556102083355974</c:v>
                </c:pt>
                <c:pt idx="1">
                  <c:v>1.0527754226637809</c:v>
                </c:pt>
                <c:pt idx="2">
                  <c:v>1.5153989446118938</c:v>
                </c:pt>
                <c:pt idx="3">
                  <c:v>1.8637056388801094</c:v>
                </c:pt>
                <c:pt idx="4">
                  <c:v>2.15138771133189</c:v>
                </c:pt>
                <c:pt idx="5">
                  <c:v>2.4027021396127966</c:v>
                </c:pt>
                <c:pt idx="6">
                  <c:v>2.6309607915937763</c:v>
                </c:pt>
                <c:pt idx="7">
                  <c:v>2.8445348918918354</c:v>
                </c:pt>
                <c:pt idx="8">
                  <c:v>3.0493293045378485</c:v>
                </c:pt>
                <c:pt idx="9">
                  <c:v>3.25</c:v>
                </c:pt>
                <c:pt idx="10">
                  <c:v>3.4506706954621507</c:v>
                </c:pt>
                <c:pt idx="11">
                  <c:v>3.6554651081081642</c:v>
                </c:pt>
                <c:pt idx="12">
                  <c:v>3.8690392084062237</c:v>
                </c:pt>
                <c:pt idx="13">
                  <c:v>4.0972978603872043</c:v>
                </c:pt>
                <c:pt idx="14">
                  <c:v>4.34861228866811</c:v>
                </c:pt>
                <c:pt idx="15">
                  <c:v>4.6362943611198917</c:v>
                </c:pt>
                <c:pt idx="16">
                  <c:v>4.9846010553881079</c:v>
                </c:pt>
                <c:pt idx="17">
                  <c:v>5.4472245773362218</c:v>
                </c:pt>
                <c:pt idx="18">
                  <c:v>6.1944389791664465</c:v>
                </c:pt>
              </c:numCache>
            </c:numRef>
          </c:val>
        </c:ser>
        <c:marker val="1"/>
        <c:axId val="120296576"/>
        <c:axId val="120298496"/>
      </c:lineChart>
      <c:catAx>
        <c:axId val="1202965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取引規模</a:t>
                </a:r>
              </a:p>
            </c:rich>
          </c:tx>
        </c:title>
        <c:numFmt formatCode="General" sourceLinked="1"/>
        <c:majorTickMark val="none"/>
        <c:tickLblPos val="nextTo"/>
        <c:crossAx val="120298496"/>
        <c:crosses val="autoZero"/>
        <c:auto val="1"/>
        <c:lblAlgn val="ctr"/>
        <c:lblOffset val="100"/>
      </c:catAx>
      <c:valAx>
        <c:axId val="120298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</a:p>
            </c:rich>
          </c:tx>
        </c:title>
        <c:numFmt formatCode="General" sourceLinked="1"/>
        <c:tickLblPos val="nextTo"/>
        <c:crossAx val="120296576"/>
        <c:crosses val="autoZero"/>
        <c:crossBetween val="midCat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'５．【補足】曲線でCVP分析する'!$J$24:$J$44</c:f>
              <c:numCache>
                <c:formatCode>General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cat>
          <c:val>
            <c:numRef>
              <c:f>'５．【補足】曲線でCVP分析する'!$K$24:$K$44</c:f>
              <c:numCache>
                <c:formatCode>General</c:formatCode>
                <c:ptCount val="2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'５．【補足】曲線でCVP分析する'!$J$24:$J$44</c:f>
              <c:numCache>
                <c:formatCode>General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cat>
          <c:val>
            <c:numRef>
              <c:f>'５．【補足】曲線でCVP分析する'!$L$24:$L$44</c:f>
              <c:numCache>
                <c:formatCode>General</c:formatCode>
                <c:ptCount val="2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1.8</c:v>
                </c:pt>
                <c:pt idx="5">
                  <c:v>2</c:v>
                </c:pt>
                <c:pt idx="6">
                  <c:v>2.2000000000000002</c:v>
                </c:pt>
                <c:pt idx="7">
                  <c:v>2.4</c:v>
                </c:pt>
                <c:pt idx="8">
                  <c:v>2.5999999999999996</c:v>
                </c:pt>
                <c:pt idx="9">
                  <c:v>2.8</c:v>
                </c:pt>
                <c:pt idx="10">
                  <c:v>3</c:v>
                </c:pt>
                <c:pt idx="11">
                  <c:v>3.1999999999999997</c:v>
                </c:pt>
                <c:pt idx="12">
                  <c:v>3.4</c:v>
                </c:pt>
                <c:pt idx="13">
                  <c:v>3.6</c:v>
                </c:pt>
                <c:pt idx="14">
                  <c:v>3.8000000000000003</c:v>
                </c:pt>
                <c:pt idx="15">
                  <c:v>4</c:v>
                </c:pt>
                <c:pt idx="16">
                  <c:v>4.2000000000000011</c:v>
                </c:pt>
                <c:pt idx="17">
                  <c:v>4.4000000000000004</c:v>
                </c:pt>
                <c:pt idx="18">
                  <c:v>4.6000000000000014</c:v>
                </c:pt>
                <c:pt idx="19">
                  <c:v>4.8000000000000007</c:v>
                </c:pt>
                <c:pt idx="20">
                  <c:v>5.0000000000000009</c:v>
                </c:pt>
              </c:numCache>
            </c:numRef>
          </c:val>
        </c:ser>
        <c:marker val="1"/>
        <c:axId val="120464128"/>
        <c:axId val="120466048"/>
      </c:lineChart>
      <c:catAx>
        <c:axId val="12046412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取引規模</a:t>
                </a:r>
              </a:p>
            </c:rich>
          </c:tx>
        </c:title>
        <c:numFmt formatCode="General" sourceLinked="1"/>
        <c:majorTickMark val="none"/>
        <c:tickLblPos val="nextTo"/>
        <c:crossAx val="120466048"/>
        <c:crosses val="autoZero"/>
        <c:auto val="1"/>
        <c:lblAlgn val="ctr"/>
        <c:lblOffset val="100"/>
      </c:catAx>
      <c:valAx>
        <c:axId val="120466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</a:p>
            </c:rich>
          </c:tx>
        </c:title>
        <c:numFmt formatCode="General" sourceLinked="1"/>
        <c:tickLblPos val="nextTo"/>
        <c:crossAx val="120464128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'５．CVP分析_データがある場合'!$F$12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'５．CVP分析_データがある場合'!$A$13:$A$27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'５．CVP分析_データがある場合'!$F$13:$F$27</c:f>
              <c:numCache>
                <c:formatCode>#,##0;[Red]\-#,##0</c:formatCode>
                <c:ptCount val="15"/>
                <c:pt idx="0">
                  <c:v>-84972.308333333349</c:v>
                </c:pt>
                <c:pt idx="1">
                  <c:v>175882.74523809523</c:v>
                </c:pt>
                <c:pt idx="2">
                  <c:v>436737.79880952381</c:v>
                </c:pt>
                <c:pt idx="3">
                  <c:v>697592.85238095233</c:v>
                </c:pt>
                <c:pt idx="4">
                  <c:v>958447.90595238097</c:v>
                </c:pt>
                <c:pt idx="5">
                  <c:v>1219302.9595238096</c:v>
                </c:pt>
                <c:pt idx="6">
                  <c:v>1480158.013095238</c:v>
                </c:pt>
                <c:pt idx="7">
                  <c:v>1741013.0666666667</c:v>
                </c:pt>
                <c:pt idx="8">
                  <c:v>2001868.1202380953</c:v>
                </c:pt>
                <c:pt idx="9">
                  <c:v>2262723.1738095237</c:v>
                </c:pt>
                <c:pt idx="10">
                  <c:v>2523578.2273809528</c:v>
                </c:pt>
                <c:pt idx="11">
                  <c:v>2784433.280952381</c:v>
                </c:pt>
                <c:pt idx="12">
                  <c:v>3045288.3345238091</c:v>
                </c:pt>
                <c:pt idx="13">
                  <c:v>3306143.3880952382</c:v>
                </c:pt>
                <c:pt idx="14">
                  <c:v>3566998.4416666664</c:v>
                </c:pt>
              </c:numCache>
            </c:numRef>
          </c:val>
        </c:ser>
        <c:ser>
          <c:idx val="1"/>
          <c:order val="1"/>
          <c:tx>
            <c:strRef>
              <c:f>'５．CVP分析_データがある場合'!$G$12</c:f>
              <c:strCache>
                <c:ptCount val="1"/>
                <c:pt idx="0">
                  <c:v>経費(下側)</c:v>
                </c:pt>
              </c:strCache>
            </c:strRef>
          </c:tx>
          <c:marker>
            <c:symbol val="none"/>
          </c:marker>
          <c:cat>
            <c:numRef>
              <c:f>'５．CVP分析_データがある場合'!$A$13:$A$27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'５．CVP分析_データがある場合'!$G$13:$G$27</c:f>
              <c:numCache>
                <c:formatCode>#,##0;[Red]\-#,##0</c:formatCode>
                <c:ptCount val="15"/>
                <c:pt idx="0">
                  <c:v>507632.2</c:v>
                </c:pt>
                <c:pt idx="1">
                  <c:v>575181.9</c:v>
                </c:pt>
                <c:pt idx="2">
                  <c:v>642731.6</c:v>
                </c:pt>
                <c:pt idx="3">
                  <c:v>710281.3</c:v>
                </c:pt>
                <c:pt idx="4">
                  <c:v>777831</c:v>
                </c:pt>
                <c:pt idx="5">
                  <c:v>845380.7</c:v>
                </c:pt>
                <c:pt idx="6">
                  <c:v>912930.39999999991</c:v>
                </c:pt>
                <c:pt idx="7">
                  <c:v>980480.1</c:v>
                </c:pt>
                <c:pt idx="8">
                  <c:v>1048029.8</c:v>
                </c:pt>
                <c:pt idx="9">
                  <c:v>1115579.5</c:v>
                </c:pt>
                <c:pt idx="10">
                  <c:v>1183129.2</c:v>
                </c:pt>
                <c:pt idx="11">
                  <c:v>1250678.8999999999</c:v>
                </c:pt>
                <c:pt idx="12">
                  <c:v>1318228.5999999999</c:v>
                </c:pt>
                <c:pt idx="13">
                  <c:v>1385778.3</c:v>
                </c:pt>
                <c:pt idx="14">
                  <c:v>1453328</c:v>
                </c:pt>
              </c:numCache>
            </c:numRef>
          </c:val>
        </c:ser>
        <c:ser>
          <c:idx val="2"/>
          <c:order val="2"/>
          <c:tx>
            <c:strRef>
              <c:f>'５．CVP分析_データがある場合'!$H$12</c:f>
              <c:strCache>
                <c:ptCount val="1"/>
                <c:pt idx="0">
                  <c:v>経費(上側)</c:v>
                </c:pt>
              </c:strCache>
            </c:strRef>
          </c:tx>
          <c:marker>
            <c:symbol val="none"/>
          </c:marker>
          <c:cat>
            <c:numRef>
              <c:f>'５．CVP分析_データがある場合'!$A$13:$A$27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'５．CVP分析_データがある場合'!$H$13:$H$27</c:f>
              <c:numCache>
                <c:formatCode>#,##0;[Red]\-#,##0</c:formatCode>
                <c:ptCount val="15"/>
                <c:pt idx="0">
                  <c:v>-2225845.5</c:v>
                </c:pt>
                <c:pt idx="1">
                  <c:v>-1744795.5</c:v>
                </c:pt>
                <c:pt idx="2">
                  <c:v>-1263745.5</c:v>
                </c:pt>
                <c:pt idx="3">
                  <c:v>-782695.5</c:v>
                </c:pt>
                <c:pt idx="4">
                  <c:v>-301645.5</c:v>
                </c:pt>
                <c:pt idx="5">
                  <c:v>179404.5</c:v>
                </c:pt>
                <c:pt idx="6">
                  <c:v>660454.5</c:v>
                </c:pt>
                <c:pt idx="7">
                  <c:v>1141504.5</c:v>
                </c:pt>
                <c:pt idx="8">
                  <c:v>1622554.5</c:v>
                </c:pt>
                <c:pt idx="9">
                  <c:v>2103604.5</c:v>
                </c:pt>
                <c:pt idx="10">
                  <c:v>2584654.5</c:v>
                </c:pt>
                <c:pt idx="11">
                  <c:v>3065704.5</c:v>
                </c:pt>
                <c:pt idx="12">
                  <c:v>3546754.5</c:v>
                </c:pt>
                <c:pt idx="13">
                  <c:v>4027804.5</c:v>
                </c:pt>
                <c:pt idx="14">
                  <c:v>4508854.5</c:v>
                </c:pt>
              </c:numCache>
            </c:numRef>
          </c:val>
        </c:ser>
        <c:marker val="1"/>
        <c:axId val="120592640"/>
        <c:axId val="120603008"/>
      </c:lineChart>
      <c:catAx>
        <c:axId val="12059264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603008"/>
        <c:crosses val="autoZero"/>
        <c:auto val="1"/>
        <c:lblAlgn val="ctr"/>
        <c:lblOffset val="100"/>
      </c:catAx>
      <c:valAx>
        <c:axId val="120603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592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'５．CVP分析_データがある場合'!$B$12</c:f>
              <c:strCache>
                <c:ptCount val="1"/>
                <c:pt idx="0">
                  <c:v>売上額</c:v>
                </c:pt>
              </c:strCache>
            </c:strRef>
          </c:tx>
          <c:cat>
            <c:numRef>
              <c:f>'５．CVP分析_データがある場合'!$A$13:$A$27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'５．CVP分析_データがある場合'!$B$13:$B$27</c:f>
              <c:numCache>
                <c:formatCode>#,##0;[Red]\-#,##0</c:formatCode>
                <c:ptCount val="15"/>
                <c:pt idx="0">
                  <c:v>0</c:v>
                </c:pt>
                <c:pt idx="1">
                  <c:v>224563</c:v>
                </c:pt>
                <c:pt idx="2">
                  <c:v>396853</c:v>
                </c:pt>
                <c:pt idx="3">
                  <c:v>708690</c:v>
                </c:pt>
                <c:pt idx="4">
                  <c:v>986369</c:v>
                </c:pt>
                <c:pt idx="5">
                  <c:v>1253645</c:v>
                </c:pt>
                <c:pt idx="6">
                  <c:v>1530260</c:v>
                </c:pt>
                <c:pt idx="7">
                  <c:v>1636203</c:v>
                </c:pt>
                <c:pt idx="8">
                  <c:v>1863650</c:v>
                </c:pt>
                <c:pt idx="9">
                  <c:v>2125630</c:v>
                </c:pt>
                <c:pt idx="10">
                  <c:v>2365650</c:v>
                </c:pt>
                <c:pt idx="11">
                  <c:v>2858560</c:v>
                </c:pt>
                <c:pt idx="12">
                  <c:v>3120253</c:v>
                </c:pt>
                <c:pt idx="13">
                  <c:v>3358980</c:v>
                </c:pt>
                <c:pt idx="14">
                  <c:v>3685890</c:v>
                </c:pt>
              </c:numCache>
            </c:numRef>
          </c:val>
        </c:ser>
        <c:axId val="120627200"/>
        <c:axId val="120629120"/>
      </c:barChart>
      <c:catAx>
        <c:axId val="1206272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629120"/>
        <c:crosses val="autoZero"/>
        <c:auto val="1"/>
        <c:lblAlgn val="ctr"/>
        <c:lblOffset val="100"/>
      </c:catAx>
      <c:valAx>
        <c:axId val="1206291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627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'５．CVP分析_データがある場合'!$C$12</c:f>
              <c:strCache>
                <c:ptCount val="1"/>
                <c:pt idx="0">
                  <c:v>経費</c:v>
                </c:pt>
              </c:strCache>
            </c:strRef>
          </c:tx>
          <c:cat>
            <c:numRef>
              <c:f>'５．CVP分析_データがある場合'!$A$13:$A$27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'５．CVP分析_データがある場合'!$C$13:$C$27</c:f>
              <c:numCache>
                <c:formatCode>#,##0;[Red]\-#,##0</c:formatCode>
                <c:ptCount val="15"/>
                <c:pt idx="0">
                  <c:v>500000</c:v>
                </c:pt>
                <c:pt idx="1">
                  <c:v>595368</c:v>
                </c:pt>
                <c:pt idx="2">
                  <c:v>625256</c:v>
                </c:pt>
                <c:pt idx="3">
                  <c:v>715203</c:v>
                </c:pt>
                <c:pt idx="4">
                  <c:v>775690</c:v>
                </c:pt>
                <c:pt idx="5">
                  <c:v>1072652</c:v>
                </c:pt>
                <c:pt idx="6">
                  <c:v>1215258</c:v>
                </c:pt>
                <c:pt idx="7">
                  <c:v>1402639</c:v>
                </c:pt>
                <c:pt idx="8">
                  <c:v>1698960</c:v>
                </c:pt>
                <c:pt idx="9">
                  <c:v>1810256</c:v>
                </c:pt>
                <c:pt idx="10">
                  <c:v>2465895</c:v>
                </c:pt>
                <c:pt idx="11">
                  <c:v>3036520</c:v>
                </c:pt>
                <c:pt idx="12">
                  <c:v>3536589</c:v>
                </c:pt>
                <c:pt idx="13">
                  <c:v>4135689</c:v>
                </c:pt>
                <c:pt idx="14">
                  <c:v>4440320</c:v>
                </c:pt>
              </c:numCache>
            </c:numRef>
          </c:val>
        </c:ser>
        <c:ser>
          <c:idx val="1"/>
          <c:order val="1"/>
          <c:tx>
            <c:strRef>
              <c:f>'５．CVP分析_データがある場合'!$D$12</c:f>
              <c:strCache>
                <c:ptCount val="1"/>
                <c:pt idx="0">
                  <c:v>固定費</c:v>
                </c:pt>
              </c:strCache>
            </c:strRef>
          </c:tx>
          <c:val>
            <c:numRef>
              <c:f>'５．CVP分析_データがある場合'!$D$13:$D$27</c:f>
              <c:numCache>
                <c:formatCode>#,##0;[Red]\-#,##0</c:formatCode>
                <c:ptCount val="15"/>
                <c:pt idx="0">
                  <c:v>500000</c:v>
                </c:pt>
                <c:pt idx="1">
                  <c:v>500000</c:v>
                </c:pt>
                <c:pt idx="2">
                  <c:v>500000</c:v>
                </c:pt>
                <c:pt idx="3">
                  <c:v>500000</c:v>
                </c:pt>
                <c:pt idx="4">
                  <c:v>500000</c:v>
                </c:pt>
                <c:pt idx="5">
                  <c:v>600000</c:v>
                </c:pt>
                <c:pt idx="6">
                  <c:v>600000</c:v>
                </c:pt>
                <c:pt idx="7">
                  <c:v>600000</c:v>
                </c:pt>
                <c:pt idx="8">
                  <c:v>600000</c:v>
                </c:pt>
                <c:pt idx="9">
                  <c:v>600000</c:v>
                </c:pt>
                <c:pt idx="10">
                  <c:v>700000</c:v>
                </c:pt>
                <c:pt idx="11">
                  <c:v>700000</c:v>
                </c:pt>
                <c:pt idx="12">
                  <c:v>700000</c:v>
                </c:pt>
                <c:pt idx="13">
                  <c:v>700000</c:v>
                </c:pt>
                <c:pt idx="14">
                  <c:v>700000</c:v>
                </c:pt>
              </c:numCache>
            </c:numRef>
          </c:val>
        </c:ser>
        <c:ser>
          <c:idx val="2"/>
          <c:order val="2"/>
          <c:tx>
            <c:strRef>
              <c:f>'５．CVP分析_データがある場合'!$E$12</c:f>
              <c:strCache>
                <c:ptCount val="1"/>
                <c:pt idx="0">
                  <c:v>変動費</c:v>
                </c:pt>
              </c:strCache>
            </c:strRef>
          </c:tx>
          <c:val>
            <c:numRef>
              <c:f>'５．CVP分析_データがある場合'!$E$13:$E$27</c:f>
              <c:numCache>
                <c:formatCode>#,##0;[Red]\-#,##0</c:formatCode>
                <c:ptCount val="15"/>
                <c:pt idx="0">
                  <c:v>0</c:v>
                </c:pt>
                <c:pt idx="1">
                  <c:v>95368</c:v>
                </c:pt>
                <c:pt idx="2">
                  <c:v>125256</c:v>
                </c:pt>
                <c:pt idx="3">
                  <c:v>215203</c:v>
                </c:pt>
                <c:pt idx="4">
                  <c:v>275690</c:v>
                </c:pt>
                <c:pt idx="5">
                  <c:v>472652</c:v>
                </c:pt>
                <c:pt idx="6">
                  <c:v>615258</c:v>
                </c:pt>
                <c:pt idx="7">
                  <c:v>802639</c:v>
                </c:pt>
                <c:pt idx="8">
                  <c:v>1098960</c:v>
                </c:pt>
                <c:pt idx="9">
                  <c:v>1210256</c:v>
                </c:pt>
                <c:pt idx="10">
                  <c:v>1765895</c:v>
                </c:pt>
                <c:pt idx="11">
                  <c:v>2336520</c:v>
                </c:pt>
                <c:pt idx="12">
                  <c:v>2836589</c:v>
                </c:pt>
                <c:pt idx="13">
                  <c:v>3435689</c:v>
                </c:pt>
                <c:pt idx="14">
                  <c:v>3740320</c:v>
                </c:pt>
              </c:numCache>
            </c:numRef>
          </c:val>
        </c:ser>
        <c:axId val="119868416"/>
        <c:axId val="119895168"/>
      </c:barChart>
      <c:catAx>
        <c:axId val="1198684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19895168"/>
        <c:crosses val="autoZero"/>
        <c:auto val="1"/>
        <c:lblAlgn val="ctr"/>
        <c:lblOffset val="100"/>
      </c:catAx>
      <c:valAx>
        <c:axId val="1198951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198684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'５．CVP分析_データがない場合'!$B$7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'５．CVP分析_データがない場合'!$A$8:$A$22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'５．CVP分析_データがない場合'!$B$8:$B$22</c:f>
              <c:numCache>
                <c:formatCode>#,##0;[Red]\-#,##0</c:formatCode>
                <c:ptCount val="15"/>
                <c:pt idx="0">
                  <c:v>0</c:v>
                </c:pt>
                <c:pt idx="1">
                  <c:v>250000</c:v>
                </c:pt>
                <c:pt idx="2">
                  <c:v>500000</c:v>
                </c:pt>
                <c:pt idx="3">
                  <c:v>750000</c:v>
                </c:pt>
                <c:pt idx="4">
                  <c:v>1000000</c:v>
                </c:pt>
                <c:pt idx="5">
                  <c:v>1250000</c:v>
                </c:pt>
                <c:pt idx="6">
                  <c:v>1500000</c:v>
                </c:pt>
                <c:pt idx="7">
                  <c:v>1750000</c:v>
                </c:pt>
                <c:pt idx="8">
                  <c:v>2000000</c:v>
                </c:pt>
                <c:pt idx="9">
                  <c:v>2250000</c:v>
                </c:pt>
                <c:pt idx="10">
                  <c:v>2500000</c:v>
                </c:pt>
                <c:pt idx="11">
                  <c:v>2750000</c:v>
                </c:pt>
                <c:pt idx="12">
                  <c:v>3000000</c:v>
                </c:pt>
                <c:pt idx="13">
                  <c:v>3250000</c:v>
                </c:pt>
                <c:pt idx="14">
                  <c:v>3500000</c:v>
                </c:pt>
              </c:numCache>
            </c:numRef>
          </c:val>
        </c:ser>
        <c:ser>
          <c:idx val="1"/>
          <c:order val="1"/>
          <c:tx>
            <c:strRef>
              <c:f>'５．CVP分析_データがない場合'!$C$7</c:f>
              <c:strCache>
                <c:ptCount val="1"/>
                <c:pt idx="0">
                  <c:v>経費</c:v>
                </c:pt>
              </c:strCache>
            </c:strRef>
          </c:tx>
          <c:marker>
            <c:symbol val="none"/>
          </c:marker>
          <c:cat>
            <c:numRef>
              <c:f>'５．CVP分析_データがない場合'!$A$8:$A$22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'５．CVP分析_データがない場合'!$C$8:$C$22</c:f>
              <c:numCache>
                <c:formatCode>#,##0;[Red]\-#,##0</c:formatCode>
                <c:ptCount val="15"/>
                <c:pt idx="0">
                  <c:v>500000</c:v>
                </c:pt>
                <c:pt idx="1">
                  <c:v>575000</c:v>
                </c:pt>
                <c:pt idx="2">
                  <c:v>650000</c:v>
                </c:pt>
                <c:pt idx="3">
                  <c:v>725000</c:v>
                </c:pt>
                <c:pt idx="4">
                  <c:v>800000</c:v>
                </c:pt>
                <c:pt idx="5">
                  <c:v>875000</c:v>
                </c:pt>
                <c:pt idx="6">
                  <c:v>950000</c:v>
                </c:pt>
                <c:pt idx="7">
                  <c:v>1025000</c:v>
                </c:pt>
                <c:pt idx="8">
                  <c:v>1100000</c:v>
                </c:pt>
                <c:pt idx="9">
                  <c:v>1175000</c:v>
                </c:pt>
                <c:pt idx="10">
                  <c:v>1250000</c:v>
                </c:pt>
                <c:pt idx="11">
                  <c:v>1325000</c:v>
                </c:pt>
                <c:pt idx="12">
                  <c:v>1400000</c:v>
                </c:pt>
                <c:pt idx="13">
                  <c:v>1475000</c:v>
                </c:pt>
                <c:pt idx="14">
                  <c:v>1550000</c:v>
                </c:pt>
              </c:numCache>
            </c:numRef>
          </c:val>
        </c:ser>
        <c:ser>
          <c:idx val="2"/>
          <c:order val="2"/>
          <c:tx>
            <c:strRef>
              <c:f>'５．CVP分析_データがない場合'!$F$7</c:f>
              <c:strCache>
                <c:ptCount val="1"/>
                <c:pt idx="0">
                  <c:v>上限売上額</c:v>
                </c:pt>
              </c:strCache>
            </c:strRef>
          </c:tx>
          <c:marker>
            <c:symbol val="none"/>
          </c:marker>
          <c:cat>
            <c:numRef>
              <c:f>'５．CVP分析_データがない場合'!$A$8:$A$22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'５．CVP分析_データがない場合'!$F$8:$F$22</c:f>
              <c:numCache>
                <c:formatCode>#,##0;[Red]\-#,##0</c:formatCode>
                <c:ptCount val="15"/>
                <c:pt idx="0">
                  <c:v>2750000</c:v>
                </c:pt>
                <c:pt idx="1">
                  <c:v>2750000</c:v>
                </c:pt>
                <c:pt idx="2">
                  <c:v>2750000</c:v>
                </c:pt>
                <c:pt idx="3">
                  <c:v>2750000</c:v>
                </c:pt>
                <c:pt idx="4">
                  <c:v>2750000</c:v>
                </c:pt>
                <c:pt idx="5">
                  <c:v>2750000</c:v>
                </c:pt>
                <c:pt idx="6">
                  <c:v>2750000</c:v>
                </c:pt>
                <c:pt idx="7">
                  <c:v>2750000</c:v>
                </c:pt>
                <c:pt idx="8">
                  <c:v>2750000</c:v>
                </c:pt>
                <c:pt idx="9">
                  <c:v>2750000</c:v>
                </c:pt>
                <c:pt idx="10">
                  <c:v>2750000</c:v>
                </c:pt>
                <c:pt idx="11">
                  <c:v>2750000</c:v>
                </c:pt>
                <c:pt idx="12">
                  <c:v>2750000</c:v>
                </c:pt>
                <c:pt idx="13">
                  <c:v>2750000</c:v>
                </c:pt>
                <c:pt idx="14">
                  <c:v>2750000</c:v>
                </c:pt>
              </c:numCache>
            </c:numRef>
          </c:val>
        </c:ser>
        <c:ser>
          <c:idx val="3"/>
          <c:order val="3"/>
          <c:tx>
            <c:strRef>
              <c:f>'５．CVP分析_データがない場合'!$G$7</c:f>
              <c:strCache>
                <c:ptCount val="1"/>
                <c:pt idx="0">
                  <c:v>上限経費</c:v>
                </c:pt>
              </c:strCache>
            </c:strRef>
          </c:tx>
          <c:marker>
            <c:symbol val="none"/>
          </c:marker>
          <c:val>
            <c:numRef>
              <c:f>'５．CVP分析_データがない場合'!$G$8:$G$22</c:f>
              <c:numCache>
                <c:formatCode>#,##0;[Red]\-#,##0</c:formatCode>
                <c:ptCount val="15"/>
                <c:pt idx="0">
                  <c:v>1325000</c:v>
                </c:pt>
                <c:pt idx="1">
                  <c:v>1325000</c:v>
                </c:pt>
                <c:pt idx="2">
                  <c:v>1325000</c:v>
                </c:pt>
                <c:pt idx="3">
                  <c:v>1325000</c:v>
                </c:pt>
                <c:pt idx="4">
                  <c:v>1325000</c:v>
                </c:pt>
                <c:pt idx="5">
                  <c:v>1325000</c:v>
                </c:pt>
                <c:pt idx="6">
                  <c:v>1325000</c:v>
                </c:pt>
                <c:pt idx="7">
                  <c:v>1325000</c:v>
                </c:pt>
                <c:pt idx="8">
                  <c:v>1325000</c:v>
                </c:pt>
                <c:pt idx="9">
                  <c:v>1325000</c:v>
                </c:pt>
                <c:pt idx="10">
                  <c:v>1325000</c:v>
                </c:pt>
                <c:pt idx="11">
                  <c:v>1325000</c:v>
                </c:pt>
                <c:pt idx="12">
                  <c:v>1325000</c:v>
                </c:pt>
                <c:pt idx="13">
                  <c:v>1325000</c:v>
                </c:pt>
                <c:pt idx="14">
                  <c:v>1325000</c:v>
                </c:pt>
              </c:numCache>
            </c:numRef>
          </c:val>
        </c:ser>
        <c:marker val="1"/>
        <c:axId val="120704384"/>
        <c:axId val="120710656"/>
      </c:lineChart>
      <c:catAx>
        <c:axId val="1207043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710656"/>
        <c:crosses val="autoZero"/>
        <c:auto val="1"/>
        <c:lblAlgn val="ctr"/>
        <c:lblOffset val="100"/>
      </c:catAx>
      <c:valAx>
        <c:axId val="120710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7043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'５．CVP分析_データがない場合'!$B$7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'５．CVP分析_データがない場合'!$A$8:$A$22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'５．CVP分析_データがない場合'!$B$8:$B$22</c:f>
              <c:numCache>
                <c:formatCode>#,##0;[Red]\-#,##0</c:formatCode>
                <c:ptCount val="15"/>
                <c:pt idx="0">
                  <c:v>0</c:v>
                </c:pt>
                <c:pt idx="1">
                  <c:v>250000</c:v>
                </c:pt>
                <c:pt idx="2">
                  <c:v>500000</c:v>
                </c:pt>
                <c:pt idx="3">
                  <c:v>750000</c:v>
                </c:pt>
                <c:pt idx="4">
                  <c:v>1000000</c:v>
                </c:pt>
                <c:pt idx="5">
                  <c:v>1250000</c:v>
                </c:pt>
                <c:pt idx="6">
                  <c:v>1500000</c:v>
                </c:pt>
                <c:pt idx="7">
                  <c:v>1750000</c:v>
                </c:pt>
                <c:pt idx="8">
                  <c:v>2000000</c:v>
                </c:pt>
                <c:pt idx="9">
                  <c:v>2250000</c:v>
                </c:pt>
                <c:pt idx="10">
                  <c:v>2500000</c:v>
                </c:pt>
                <c:pt idx="11">
                  <c:v>2750000</c:v>
                </c:pt>
                <c:pt idx="12">
                  <c:v>3000000</c:v>
                </c:pt>
                <c:pt idx="13">
                  <c:v>3250000</c:v>
                </c:pt>
                <c:pt idx="14">
                  <c:v>3500000</c:v>
                </c:pt>
              </c:numCache>
            </c:numRef>
          </c:val>
        </c:ser>
        <c:ser>
          <c:idx val="1"/>
          <c:order val="1"/>
          <c:tx>
            <c:strRef>
              <c:f>'５．CVP分析_データがない場合'!$F$7</c:f>
              <c:strCache>
                <c:ptCount val="1"/>
                <c:pt idx="0">
                  <c:v>上限売上額</c:v>
                </c:pt>
              </c:strCache>
            </c:strRef>
          </c:tx>
          <c:marker>
            <c:symbol val="none"/>
          </c:marker>
          <c:val>
            <c:numRef>
              <c:f>'５．CVP分析_データがない場合'!$F$8:$F$22</c:f>
              <c:numCache>
                <c:formatCode>#,##0;[Red]\-#,##0</c:formatCode>
                <c:ptCount val="15"/>
                <c:pt idx="0">
                  <c:v>2750000</c:v>
                </c:pt>
                <c:pt idx="1">
                  <c:v>2750000</c:v>
                </c:pt>
                <c:pt idx="2">
                  <c:v>2750000</c:v>
                </c:pt>
                <c:pt idx="3">
                  <c:v>2750000</c:v>
                </c:pt>
                <c:pt idx="4">
                  <c:v>2750000</c:v>
                </c:pt>
                <c:pt idx="5">
                  <c:v>2750000</c:v>
                </c:pt>
                <c:pt idx="6">
                  <c:v>2750000</c:v>
                </c:pt>
                <c:pt idx="7">
                  <c:v>2750000</c:v>
                </c:pt>
                <c:pt idx="8">
                  <c:v>2750000</c:v>
                </c:pt>
                <c:pt idx="9">
                  <c:v>2750000</c:v>
                </c:pt>
                <c:pt idx="10">
                  <c:v>2750000</c:v>
                </c:pt>
                <c:pt idx="11">
                  <c:v>2750000</c:v>
                </c:pt>
                <c:pt idx="12">
                  <c:v>2750000</c:v>
                </c:pt>
                <c:pt idx="13">
                  <c:v>2750000</c:v>
                </c:pt>
                <c:pt idx="14">
                  <c:v>2750000</c:v>
                </c:pt>
              </c:numCache>
            </c:numRef>
          </c:val>
        </c:ser>
        <c:marker val="1"/>
        <c:axId val="120752000"/>
        <c:axId val="120762368"/>
      </c:lineChart>
      <c:catAx>
        <c:axId val="1207520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762368"/>
        <c:crosses val="autoZero"/>
        <c:auto val="1"/>
        <c:lblAlgn val="ctr"/>
        <c:lblOffset val="100"/>
      </c:catAx>
      <c:valAx>
        <c:axId val="120762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752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'１．新規顧客と離反顧客の頻度'!$P$9:$P$23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15～</c:v>
                </c:pt>
              </c:strCache>
            </c:strRef>
          </c:cat>
          <c:val>
            <c:numRef>
              <c:f>'１．新規顧客と離反顧客の頻度'!$Q$9:$Q$23</c:f>
              <c:numCache>
                <c:formatCode>General</c:formatCode>
                <c:ptCount val="1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</c:ser>
        <c:axId val="119322112"/>
        <c:axId val="119324032"/>
      </c:barChart>
      <c:catAx>
        <c:axId val="119322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取引数</a:t>
                </a:r>
                <a:r>
                  <a:rPr lang="en-US" altLang="ja-JP"/>
                  <a:t>(</a:t>
                </a:r>
                <a:r>
                  <a:rPr lang="ja-JP" altLang="en-US"/>
                  <a:t>回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majorTickMark val="none"/>
        <c:tickLblPos val="nextTo"/>
        <c:crossAx val="119324032"/>
        <c:crosses val="autoZero"/>
        <c:auto val="1"/>
        <c:lblAlgn val="ctr"/>
        <c:lblOffset val="100"/>
      </c:catAx>
      <c:valAx>
        <c:axId val="11932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顧客数</a:t>
                </a:r>
                <a:r>
                  <a:rPr lang="en-US" altLang="ja-JP"/>
                  <a:t>(</a:t>
                </a:r>
                <a:r>
                  <a:rPr lang="ja-JP" altLang="en-US"/>
                  <a:t>社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General" sourceLinked="1"/>
        <c:tickLblPos val="nextTo"/>
        <c:crossAx val="119322112"/>
        <c:crosses val="autoZero"/>
        <c:crossBetween val="between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'５．CVP分析_データがない場合'!$C$7</c:f>
              <c:strCache>
                <c:ptCount val="1"/>
                <c:pt idx="0">
                  <c:v>経費</c:v>
                </c:pt>
              </c:strCache>
            </c:strRef>
          </c:tx>
          <c:marker>
            <c:symbol val="none"/>
          </c:marker>
          <c:cat>
            <c:numRef>
              <c:f>'５．CVP分析_データがない場合'!$A$8:$A$22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'５．CVP分析_データがない場合'!$C$8:$C$22</c:f>
              <c:numCache>
                <c:formatCode>#,##0;[Red]\-#,##0</c:formatCode>
                <c:ptCount val="15"/>
                <c:pt idx="0">
                  <c:v>500000</c:v>
                </c:pt>
                <c:pt idx="1">
                  <c:v>575000</c:v>
                </c:pt>
                <c:pt idx="2">
                  <c:v>650000</c:v>
                </c:pt>
                <c:pt idx="3">
                  <c:v>725000</c:v>
                </c:pt>
                <c:pt idx="4">
                  <c:v>800000</c:v>
                </c:pt>
                <c:pt idx="5">
                  <c:v>875000</c:v>
                </c:pt>
                <c:pt idx="6">
                  <c:v>950000</c:v>
                </c:pt>
                <c:pt idx="7">
                  <c:v>1025000</c:v>
                </c:pt>
                <c:pt idx="8">
                  <c:v>1100000</c:v>
                </c:pt>
                <c:pt idx="9">
                  <c:v>1175000</c:v>
                </c:pt>
                <c:pt idx="10">
                  <c:v>1250000</c:v>
                </c:pt>
                <c:pt idx="11">
                  <c:v>1325000</c:v>
                </c:pt>
                <c:pt idx="12">
                  <c:v>1400000</c:v>
                </c:pt>
                <c:pt idx="13">
                  <c:v>1475000</c:v>
                </c:pt>
                <c:pt idx="14">
                  <c:v>1550000</c:v>
                </c:pt>
              </c:numCache>
            </c:numRef>
          </c:val>
        </c:ser>
        <c:ser>
          <c:idx val="1"/>
          <c:order val="1"/>
          <c:tx>
            <c:strRef>
              <c:f>'５．CVP分析_データがない場合'!$D$7</c:f>
              <c:strCache>
                <c:ptCount val="1"/>
                <c:pt idx="0">
                  <c:v>固定費</c:v>
                </c:pt>
              </c:strCache>
            </c:strRef>
          </c:tx>
          <c:marker>
            <c:symbol val="none"/>
          </c:marker>
          <c:val>
            <c:numRef>
              <c:f>'５．CVP分析_データがない場合'!$D$8:$D$22</c:f>
            </c:numRef>
          </c:val>
        </c:ser>
        <c:ser>
          <c:idx val="2"/>
          <c:order val="2"/>
          <c:tx>
            <c:strRef>
              <c:f>'５．CVP分析_データがない場合'!$E$7</c:f>
              <c:strCache>
                <c:ptCount val="1"/>
                <c:pt idx="0">
                  <c:v>変動費</c:v>
                </c:pt>
              </c:strCache>
            </c:strRef>
          </c:tx>
          <c:marker>
            <c:symbol val="none"/>
          </c:marker>
          <c:val>
            <c:numRef>
              <c:f>'５．CVP分析_データがない場合'!$E$8:$E$22</c:f>
            </c:numRef>
          </c:val>
        </c:ser>
        <c:ser>
          <c:idx val="3"/>
          <c:order val="3"/>
          <c:tx>
            <c:strRef>
              <c:f>'５．CVP分析_データがない場合'!$G$7</c:f>
              <c:strCache>
                <c:ptCount val="1"/>
                <c:pt idx="0">
                  <c:v>上限経費</c:v>
                </c:pt>
              </c:strCache>
            </c:strRef>
          </c:tx>
          <c:marker>
            <c:symbol val="none"/>
          </c:marker>
          <c:val>
            <c:numRef>
              <c:f>'５．CVP分析_データがない場合'!$G$8:$G$22</c:f>
              <c:numCache>
                <c:formatCode>#,##0;[Red]\-#,##0</c:formatCode>
                <c:ptCount val="15"/>
                <c:pt idx="0">
                  <c:v>1325000</c:v>
                </c:pt>
                <c:pt idx="1">
                  <c:v>1325000</c:v>
                </c:pt>
                <c:pt idx="2">
                  <c:v>1325000</c:v>
                </c:pt>
                <c:pt idx="3">
                  <c:v>1325000</c:v>
                </c:pt>
                <c:pt idx="4">
                  <c:v>1325000</c:v>
                </c:pt>
                <c:pt idx="5">
                  <c:v>1325000</c:v>
                </c:pt>
                <c:pt idx="6">
                  <c:v>1325000</c:v>
                </c:pt>
                <c:pt idx="7">
                  <c:v>1325000</c:v>
                </c:pt>
                <c:pt idx="8">
                  <c:v>1325000</c:v>
                </c:pt>
                <c:pt idx="9">
                  <c:v>1325000</c:v>
                </c:pt>
                <c:pt idx="10">
                  <c:v>1325000</c:v>
                </c:pt>
                <c:pt idx="11">
                  <c:v>1325000</c:v>
                </c:pt>
                <c:pt idx="12">
                  <c:v>1325000</c:v>
                </c:pt>
                <c:pt idx="13">
                  <c:v>1325000</c:v>
                </c:pt>
                <c:pt idx="14">
                  <c:v>1325000</c:v>
                </c:pt>
              </c:numCache>
            </c:numRef>
          </c:val>
        </c:ser>
        <c:marker val="1"/>
        <c:axId val="120797056"/>
        <c:axId val="120803328"/>
      </c:lineChart>
      <c:catAx>
        <c:axId val="12079705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売上数</a:t>
                </a:r>
                <a:r>
                  <a:rPr lang="en-US" altLang="ja-JP"/>
                  <a:t>(</a:t>
                </a:r>
                <a:r>
                  <a:rPr lang="ja-JP" altLang="en-US"/>
                  <a:t>点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803328"/>
        <c:crosses val="autoZero"/>
        <c:auto val="1"/>
        <c:lblAlgn val="ctr"/>
        <c:lblOffset val="100"/>
      </c:catAx>
      <c:valAx>
        <c:axId val="120803328"/>
        <c:scaling>
          <c:orientation val="minMax"/>
          <c:max val="40000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7970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'１．新規顧客と離反顧客の頻度'!$B$9:$B$23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15～</c:v>
                </c:pt>
              </c:strCache>
            </c:strRef>
          </c:cat>
          <c:val>
            <c:numRef>
              <c:f>'１．新規顧客と離反顧客の頻度'!$AE$9:$AE$23</c:f>
              <c:numCache>
                <c:formatCode>General</c:formatCode>
                <c:ptCount val="15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119343744"/>
        <c:axId val="119358208"/>
      </c:barChart>
      <c:catAx>
        <c:axId val="11934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取引数</a:t>
                </a:r>
                <a:r>
                  <a:rPr lang="en-US" altLang="ja-JP"/>
                  <a:t>(</a:t>
                </a:r>
                <a:r>
                  <a:rPr lang="ja-JP" altLang="en-US"/>
                  <a:t>回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majorTickMark val="none"/>
        <c:tickLblPos val="nextTo"/>
        <c:crossAx val="119358208"/>
        <c:crosses val="autoZero"/>
        <c:auto val="1"/>
        <c:lblAlgn val="ctr"/>
        <c:lblOffset val="100"/>
      </c:catAx>
      <c:valAx>
        <c:axId val="119358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顧客数</a:t>
                </a:r>
                <a:r>
                  <a:rPr lang="en-US" altLang="ja-JP"/>
                  <a:t>(</a:t>
                </a:r>
                <a:r>
                  <a:rPr lang="ja-JP" altLang="en-US"/>
                  <a:t>社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General" sourceLinked="1"/>
        <c:tickLblPos val="nextTo"/>
        <c:crossAx val="119343744"/>
        <c:crosses val="autoZero"/>
        <c:crossBetween val="between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'１．新規顧客と離反顧客の頻度'!$B$9:$B$23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15～</c:v>
                </c:pt>
              </c:strCache>
            </c:strRef>
          </c:cat>
          <c:val>
            <c:numRef>
              <c:f>'１．新規顧客と離反顧客の頻度'!$C$9:$C$23</c:f>
              <c:numCache>
                <c:formatCode>General</c:formatCode>
                <c:ptCount val="1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axId val="119390208"/>
        <c:axId val="119392128"/>
      </c:barChart>
      <c:catAx>
        <c:axId val="119390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取引数</a:t>
                </a:r>
                <a:r>
                  <a:rPr lang="en-US" altLang="ja-JP"/>
                  <a:t>(</a:t>
                </a:r>
                <a:r>
                  <a:rPr lang="ja-JP" altLang="en-US"/>
                  <a:t>回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majorTickMark val="none"/>
        <c:tickLblPos val="nextTo"/>
        <c:crossAx val="119392128"/>
        <c:crosses val="autoZero"/>
        <c:auto val="1"/>
        <c:lblAlgn val="ctr"/>
        <c:lblOffset val="100"/>
      </c:catAx>
      <c:valAx>
        <c:axId val="119392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顧客数</a:t>
                </a:r>
                <a:r>
                  <a:rPr lang="en-US" altLang="ja-JP"/>
                  <a:t>(</a:t>
                </a:r>
                <a:r>
                  <a:rPr lang="ja-JP" altLang="en-US"/>
                  <a:t>社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General" sourceLinked="1"/>
        <c:tickLblPos val="nextTo"/>
        <c:crossAx val="119390208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'２．営業要員をCVP分析する'!$F$12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'２．営業要員をCVP分析する'!$F$13:$F$27</c:f>
              <c:numCache>
                <c:formatCode>#,##0;[Red]\-#,##0</c:formatCode>
                <c:ptCount val="15"/>
                <c:pt idx="0">
                  <c:v>-2512906.7368421047</c:v>
                </c:pt>
                <c:pt idx="1">
                  <c:v>-2085095.8842105258</c:v>
                </c:pt>
                <c:pt idx="2">
                  <c:v>-1657285.0315789469</c:v>
                </c:pt>
                <c:pt idx="3">
                  <c:v>-1229474.1789473679</c:v>
                </c:pt>
                <c:pt idx="4">
                  <c:v>-801663.32631578902</c:v>
                </c:pt>
                <c:pt idx="5">
                  <c:v>-373852.47368420986</c:v>
                </c:pt>
                <c:pt idx="6">
                  <c:v>53958.378947368823</c:v>
                </c:pt>
                <c:pt idx="7">
                  <c:v>481769.23157894751</c:v>
                </c:pt>
                <c:pt idx="8">
                  <c:v>909580.08421052666</c:v>
                </c:pt>
                <c:pt idx="9">
                  <c:v>1337390.9368421058</c:v>
                </c:pt>
                <c:pt idx="10">
                  <c:v>1765201.789473685</c:v>
                </c:pt>
                <c:pt idx="11">
                  <c:v>2193012.6421052632</c:v>
                </c:pt>
                <c:pt idx="12">
                  <c:v>2620823.4947368423</c:v>
                </c:pt>
                <c:pt idx="13">
                  <c:v>3048634.3473684215</c:v>
                </c:pt>
                <c:pt idx="14">
                  <c:v>3476445.1999999997</c:v>
                </c:pt>
              </c:numCache>
            </c:numRef>
          </c:val>
        </c:ser>
        <c:ser>
          <c:idx val="1"/>
          <c:order val="1"/>
          <c:tx>
            <c:strRef>
              <c:f>'２．営業要員をCVP分析する'!$G$12</c:f>
              <c:strCache>
                <c:ptCount val="1"/>
                <c:pt idx="0">
                  <c:v>経費</c:v>
                </c:pt>
              </c:strCache>
            </c:strRef>
          </c:tx>
          <c:marker>
            <c:symbol val="none"/>
          </c:marker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'２．営業要員をCVP分析する'!$G$13:$G$27</c:f>
              <c:numCache>
                <c:formatCode>#,##0;[Red]\-#,##0</c:formatCode>
                <c:ptCount val="15"/>
                <c:pt idx="0">
                  <c:v>1558433.3421052648</c:v>
                </c:pt>
                <c:pt idx="1">
                  <c:v>1823051.722807019</c:v>
                </c:pt>
                <c:pt idx="2">
                  <c:v>2087670.1035087733</c:v>
                </c:pt>
                <c:pt idx="3">
                  <c:v>2352288.4842105275</c:v>
                </c:pt>
                <c:pt idx="4">
                  <c:v>2616906.8649122817</c:v>
                </c:pt>
                <c:pt idx="5">
                  <c:v>2881525.245614036</c:v>
                </c:pt>
                <c:pt idx="6">
                  <c:v>3146143.6263157907</c:v>
                </c:pt>
                <c:pt idx="7">
                  <c:v>3410762.0070175449</c:v>
                </c:pt>
                <c:pt idx="8">
                  <c:v>3675380.3877192992</c:v>
                </c:pt>
                <c:pt idx="9">
                  <c:v>3939998.7684210534</c:v>
                </c:pt>
                <c:pt idx="10">
                  <c:v>4204617.1491228081</c:v>
                </c:pt>
                <c:pt idx="11">
                  <c:v>4469235.5298245624</c:v>
                </c:pt>
                <c:pt idx="12">
                  <c:v>4733853.9105263166</c:v>
                </c:pt>
                <c:pt idx="13">
                  <c:v>4998472.2912280709</c:v>
                </c:pt>
                <c:pt idx="14">
                  <c:v>5263090.6719298251</c:v>
                </c:pt>
              </c:numCache>
            </c:numRef>
          </c:val>
        </c:ser>
        <c:ser>
          <c:idx val="2"/>
          <c:order val="2"/>
          <c:tx>
            <c:strRef>
              <c:f>'２．営業要員をCVP分析する'!$H$12</c:f>
              <c:strCache>
                <c:ptCount val="1"/>
                <c:pt idx="0">
                  <c:v>固定費</c:v>
                </c:pt>
              </c:strCache>
            </c:strRef>
          </c:tx>
          <c:marker>
            <c:symbol val="none"/>
          </c:marker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'２．営業要員をCVP分析する'!$H$13:$H$27</c:f>
              <c:numCache>
                <c:formatCode>#,##0;[Red]\-#,##0</c:formatCode>
                <c:ptCount val="15"/>
                <c:pt idx="0">
                  <c:v>1558433.3421052648</c:v>
                </c:pt>
                <c:pt idx="1">
                  <c:v>1558433.3421052648</c:v>
                </c:pt>
                <c:pt idx="2">
                  <c:v>1558433.3421052648</c:v>
                </c:pt>
                <c:pt idx="3">
                  <c:v>1558433.3421052648</c:v>
                </c:pt>
                <c:pt idx="4">
                  <c:v>1558433.3421052648</c:v>
                </c:pt>
                <c:pt idx="5">
                  <c:v>1558433.3421052648</c:v>
                </c:pt>
                <c:pt idx="6">
                  <c:v>1558433.3421052648</c:v>
                </c:pt>
                <c:pt idx="7">
                  <c:v>1558433.3421052648</c:v>
                </c:pt>
                <c:pt idx="8">
                  <c:v>1558433.3421052648</c:v>
                </c:pt>
                <c:pt idx="9">
                  <c:v>1558433.3421052648</c:v>
                </c:pt>
                <c:pt idx="10">
                  <c:v>1558433.3421052648</c:v>
                </c:pt>
                <c:pt idx="11">
                  <c:v>1558433.3421052648</c:v>
                </c:pt>
                <c:pt idx="12">
                  <c:v>1558433.3421052648</c:v>
                </c:pt>
                <c:pt idx="13">
                  <c:v>1558433.3421052648</c:v>
                </c:pt>
                <c:pt idx="14">
                  <c:v>1558433.3421052648</c:v>
                </c:pt>
              </c:numCache>
            </c:numRef>
          </c:val>
        </c:ser>
        <c:ser>
          <c:idx val="3"/>
          <c:order val="3"/>
          <c:tx>
            <c:strRef>
              <c:f>'２．営業要員をCVP分析する'!$I$12</c:f>
              <c:strCache>
                <c:ptCount val="1"/>
                <c:pt idx="0">
                  <c:v>変動費</c:v>
                </c:pt>
              </c:strCache>
            </c:strRef>
          </c:tx>
          <c:marker>
            <c:symbol val="none"/>
          </c:marker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'２．営業要員をCVP分析する'!$I$13:$I$27</c:f>
              <c:numCache>
                <c:formatCode>#,##0;[Red]\-#,##0</c:formatCode>
                <c:ptCount val="15"/>
                <c:pt idx="0">
                  <c:v>0</c:v>
                </c:pt>
                <c:pt idx="1">
                  <c:v>264618.38070175424</c:v>
                </c:pt>
                <c:pt idx="2">
                  <c:v>529236.76140350848</c:v>
                </c:pt>
                <c:pt idx="3">
                  <c:v>793855.14210526273</c:v>
                </c:pt>
                <c:pt idx="4">
                  <c:v>1058473.522807017</c:v>
                </c:pt>
                <c:pt idx="5">
                  <c:v>1323091.9035087712</c:v>
                </c:pt>
                <c:pt idx="6">
                  <c:v>1587710.2842105259</c:v>
                </c:pt>
                <c:pt idx="7">
                  <c:v>1852328.6649122802</c:v>
                </c:pt>
                <c:pt idx="8">
                  <c:v>2116947.0456140344</c:v>
                </c:pt>
                <c:pt idx="9">
                  <c:v>2381565.4263157886</c:v>
                </c:pt>
                <c:pt idx="10">
                  <c:v>2646183.8070175434</c:v>
                </c:pt>
                <c:pt idx="11">
                  <c:v>2910802.1877192976</c:v>
                </c:pt>
                <c:pt idx="12">
                  <c:v>3175420.5684210518</c:v>
                </c:pt>
                <c:pt idx="13">
                  <c:v>3440038.9491228061</c:v>
                </c:pt>
                <c:pt idx="14">
                  <c:v>3704657.3298245603</c:v>
                </c:pt>
              </c:numCache>
            </c:numRef>
          </c:val>
        </c:ser>
        <c:marker val="1"/>
        <c:axId val="119406592"/>
        <c:axId val="119408512"/>
      </c:lineChart>
      <c:catAx>
        <c:axId val="1194065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19408512"/>
        <c:crosses val="autoZero"/>
        <c:auto val="1"/>
        <c:lblAlgn val="ctr"/>
        <c:lblOffset val="100"/>
      </c:catAx>
      <c:valAx>
        <c:axId val="119408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19406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'２．営業要員をCVP分析する'!$B$12</c:f>
              <c:strCache>
                <c:ptCount val="1"/>
                <c:pt idx="0">
                  <c:v>売上額</c:v>
                </c:pt>
              </c:strCache>
            </c:strRef>
          </c:tx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'２．営業要員をCVP分析する'!$B$13:$B$27</c:f>
              <c:numCache>
                <c:formatCode>#,##0;[Red]\-#,##0</c:formatCode>
                <c:ptCount val="15"/>
                <c:pt idx="0">
                  <c:v>0</c:v>
                </c:pt>
                <c:pt idx="1">
                  <c:v>3458</c:v>
                </c:pt>
                <c:pt idx="2">
                  <c:v>7098</c:v>
                </c:pt>
                <c:pt idx="3">
                  <c:v>12054</c:v>
                </c:pt>
                <c:pt idx="4">
                  <c:v>58230</c:v>
                </c:pt>
                <c:pt idx="5">
                  <c:v>170374</c:v>
                </c:pt>
                <c:pt idx="6">
                  <c:v>360682</c:v>
                </c:pt>
                <c:pt idx="7">
                  <c:v>680348</c:v>
                </c:pt>
                <c:pt idx="8">
                  <c:v>990397</c:v>
                </c:pt>
                <c:pt idx="9">
                  <c:v>1303774</c:v>
                </c:pt>
                <c:pt idx="10">
                  <c:v>1632047</c:v>
                </c:pt>
                <c:pt idx="11">
                  <c:v>2034740</c:v>
                </c:pt>
                <c:pt idx="12">
                  <c:v>2402990</c:v>
                </c:pt>
                <c:pt idx="13">
                  <c:v>2803875</c:v>
                </c:pt>
                <c:pt idx="14">
                  <c:v>3560591</c:v>
                </c:pt>
              </c:numCache>
            </c:numRef>
          </c:val>
        </c:ser>
        <c:axId val="119428608"/>
        <c:axId val="119430528"/>
      </c:barChart>
      <c:catAx>
        <c:axId val="11942860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19430528"/>
        <c:crosses val="autoZero"/>
        <c:auto val="1"/>
        <c:lblAlgn val="ctr"/>
        <c:lblOffset val="100"/>
      </c:catAx>
      <c:valAx>
        <c:axId val="119430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194286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'２．営業要員をCVP分析する'!$C$12</c:f>
              <c:strCache>
                <c:ptCount val="1"/>
                <c:pt idx="0">
                  <c:v>経費</c:v>
                </c:pt>
              </c:strCache>
            </c:strRef>
          </c:tx>
          <c:cat>
            <c:numRef>
              <c:f>'２．営業要員をCVP分析する'!$A$13:$A$27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'２．営業要員をCVP分析する'!$C$13:$C$27</c:f>
              <c:numCache>
                <c:formatCode>#,##0;[Red]\-#,##0</c:formatCode>
                <c:ptCount val="15"/>
                <c:pt idx="0">
                  <c:v>1500000</c:v>
                </c:pt>
                <c:pt idx="1">
                  <c:v>1730452</c:v>
                </c:pt>
                <c:pt idx="2">
                  <c:v>1968051</c:v>
                </c:pt>
                <c:pt idx="3">
                  <c:v>2250246</c:v>
                </c:pt>
                <c:pt idx="4">
                  <c:v>2521980</c:v>
                </c:pt>
                <c:pt idx="5">
                  <c:v>2740638</c:v>
                </c:pt>
                <c:pt idx="6">
                  <c:v>3003297</c:v>
                </c:pt>
                <c:pt idx="7">
                  <c:v>3269048</c:v>
                </c:pt>
                <c:pt idx="8">
                  <c:v>3513690</c:v>
                </c:pt>
                <c:pt idx="9">
                  <c:v>3807980</c:v>
                </c:pt>
                <c:pt idx="10">
                  <c:v>4104803</c:v>
                </c:pt>
                <c:pt idx="11">
                  <c:v>4518073</c:v>
                </c:pt>
                <c:pt idx="12">
                  <c:v>4909047</c:v>
                </c:pt>
                <c:pt idx="13">
                  <c:v>5250249</c:v>
                </c:pt>
                <c:pt idx="14">
                  <c:v>5400471</c:v>
                </c:pt>
              </c:numCache>
            </c:numRef>
          </c:val>
        </c:ser>
        <c:ser>
          <c:idx val="1"/>
          <c:order val="1"/>
          <c:tx>
            <c:strRef>
              <c:f>'２．営業要員をCVP分析する'!$D$12</c:f>
              <c:strCache>
                <c:ptCount val="1"/>
                <c:pt idx="0">
                  <c:v>固定費</c:v>
                </c:pt>
              </c:strCache>
            </c:strRef>
          </c:tx>
          <c:val>
            <c:numRef>
              <c:f>'２．営業要員をCVP分析する'!$D$13:$D$27</c:f>
              <c:numCache>
                <c:formatCode>#,##0;[Red]\-#,##0</c:formatCode>
                <c:ptCount val="15"/>
                <c:pt idx="0">
                  <c:v>1500000</c:v>
                </c:pt>
                <c:pt idx="1">
                  <c:v>1500000</c:v>
                </c:pt>
                <c:pt idx="2">
                  <c:v>1500000</c:v>
                </c:pt>
                <c:pt idx="3">
                  <c:v>1500000</c:v>
                </c:pt>
                <c:pt idx="4">
                  <c:v>1500000</c:v>
                </c:pt>
                <c:pt idx="5">
                  <c:v>1500000</c:v>
                </c:pt>
                <c:pt idx="6">
                  <c:v>1500000</c:v>
                </c:pt>
                <c:pt idx="7">
                  <c:v>1500000</c:v>
                </c:pt>
                <c:pt idx="8">
                  <c:v>1500000</c:v>
                </c:pt>
                <c:pt idx="9">
                  <c:v>1500000</c:v>
                </c:pt>
                <c:pt idx="10">
                  <c:v>1500000</c:v>
                </c:pt>
                <c:pt idx="11">
                  <c:v>1500000</c:v>
                </c:pt>
                <c:pt idx="12">
                  <c:v>1500000</c:v>
                </c:pt>
                <c:pt idx="13">
                  <c:v>1500000</c:v>
                </c:pt>
                <c:pt idx="14">
                  <c:v>1500000</c:v>
                </c:pt>
              </c:numCache>
            </c:numRef>
          </c:val>
        </c:ser>
        <c:ser>
          <c:idx val="2"/>
          <c:order val="2"/>
          <c:tx>
            <c:strRef>
              <c:f>'２．営業要員をCVP分析する'!$E$12</c:f>
              <c:strCache>
                <c:ptCount val="1"/>
                <c:pt idx="0">
                  <c:v>変動費</c:v>
                </c:pt>
              </c:strCache>
            </c:strRef>
          </c:tx>
          <c:val>
            <c:numRef>
              <c:f>'２．営業要員をCVP分析する'!$E$13:$E$27</c:f>
              <c:numCache>
                <c:formatCode>#,##0;[Red]\-#,##0</c:formatCode>
                <c:ptCount val="15"/>
                <c:pt idx="0">
                  <c:v>0</c:v>
                </c:pt>
                <c:pt idx="1">
                  <c:v>230452</c:v>
                </c:pt>
                <c:pt idx="2">
                  <c:v>468051</c:v>
                </c:pt>
                <c:pt idx="3">
                  <c:v>750246</c:v>
                </c:pt>
                <c:pt idx="4">
                  <c:v>1021980</c:v>
                </c:pt>
                <c:pt idx="5">
                  <c:v>1240638</c:v>
                </c:pt>
                <c:pt idx="6">
                  <c:v>1503297</c:v>
                </c:pt>
                <c:pt idx="7">
                  <c:v>1769048</c:v>
                </c:pt>
                <c:pt idx="8">
                  <c:v>2013690</c:v>
                </c:pt>
                <c:pt idx="9">
                  <c:v>2307980</c:v>
                </c:pt>
                <c:pt idx="10">
                  <c:v>2604803</c:v>
                </c:pt>
                <c:pt idx="11">
                  <c:v>3018073</c:v>
                </c:pt>
                <c:pt idx="12">
                  <c:v>3409047</c:v>
                </c:pt>
                <c:pt idx="13">
                  <c:v>3750249</c:v>
                </c:pt>
                <c:pt idx="14">
                  <c:v>3900471</c:v>
                </c:pt>
              </c:numCache>
            </c:numRef>
          </c:val>
        </c:ser>
        <c:axId val="119812480"/>
        <c:axId val="119814400"/>
      </c:barChart>
      <c:catAx>
        <c:axId val="1198124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19814400"/>
        <c:crosses val="autoZero"/>
        <c:auto val="1"/>
        <c:lblAlgn val="ctr"/>
        <c:lblOffset val="100"/>
      </c:catAx>
      <c:valAx>
        <c:axId val="119814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198124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0"/>
          <c:order val="0"/>
          <c:tx>
            <c:strRef>
              <c:f>'２．開発要員をCVP分析する'!$F$12</c:f>
              <c:strCache>
                <c:ptCount val="1"/>
                <c:pt idx="0">
                  <c:v>売上額</c:v>
                </c:pt>
              </c:strCache>
            </c:strRef>
          </c:tx>
          <c:marker>
            <c:symbol val="none"/>
          </c:marker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'２．開発要員をCVP分析する'!$F$13:$F$27</c:f>
              <c:numCache>
                <c:formatCode>#,##0;[Red]\-#,##0</c:formatCode>
                <c:ptCount val="15"/>
                <c:pt idx="0">
                  <c:v>-2325360.9210526319</c:v>
                </c:pt>
                <c:pt idx="1">
                  <c:v>-1944191.7263157899</c:v>
                </c:pt>
                <c:pt idx="2">
                  <c:v>-1563022.5315789478</c:v>
                </c:pt>
                <c:pt idx="3">
                  <c:v>-1181853.3368421055</c:v>
                </c:pt>
                <c:pt idx="4">
                  <c:v>-800684.14210526343</c:v>
                </c:pt>
                <c:pt idx="5">
                  <c:v>-419514.94736842136</c:v>
                </c:pt>
                <c:pt idx="6">
                  <c:v>-38345.75263157906</c:v>
                </c:pt>
                <c:pt idx="7">
                  <c:v>342823.44210526301</c:v>
                </c:pt>
                <c:pt idx="8">
                  <c:v>723992.63684210507</c:v>
                </c:pt>
                <c:pt idx="9">
                  <c:v>1105161.8315789471</c:v>
                </c:pt>
                <c:pt idx="10">
                  <c:v>1486331.0263157892</c:v>
                </c:pt>
                <c:pt idx="11">
                  <c:v>1867500.2210526313</c:v>
                </c:pt>
                <c:pt idx="12">
                  <c:v>2248669.4157894738</c:v>
                </c:pt>
                <c:pt idx="13">
                  <c:v>2629838.6105263159</c:v>
                </c:pt>
                <c:pt idx="14">
                  <c:v>3011007.8052631579</c:v>
                </c:pt>
              </c:numCache>
            </c:numRef>
          </c:val>
        </c:ser>
        <c:ser>
          <c:idx val="1"/>
          <c:order val="1"/>
          <c:tx>
            <c:strRef>
              <c:f>'２．開発要員をCVP分析する'!$G$12</c:f>
              <c:strCache>
                <c:ptCount val="1"/>
                <c:pt idx="0">
                  <c:v>経費</c:v>
                </c:pt>
              </c:strCache>
            </c:strRef>
          </c:tx>
          <c:marker>
            <c:symbol val="none"/>
          </c:marker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'２．開発要員をCVP分析する'!$G$13:$G$27</c:f>
              <c:numCache>
                <c:formatCode>#,##0;[Red]\-#,##0</c:formatCode>
                <c:ptCount val="15"/>
                <c:pt idx="0">
                  <c:v>1943724.0000000009</c:v>
                </c:pt>
                <c:pt idx="1">
                  <c:v>2192291.7368421061</c:v>
                </c:pt>
                <c:pt idx="2">
                  <c:v>2440859.4736842113</c:v>
                </c:pt>
                <c:pt idx="3">
                  <c:v>2689427.2105263164</c:v>
                </c:pt>
                <c:pt idx="4">
                  <c:v>2937994.9473684216</c:v>
                </c:pt>
                <c:pt idx="5">
                  <c:v>3186562.6842105268</c:v>
                </c:pt>
                <c:pt idx="6">
                  <c:v>3435130.4210526324</c:v>
                </c:pt>
                <c:pt idx="7">
                  <c:v>3683698.1578947376</c:v>
                </c:pt>
                <c:pt idx="8">
                  <c:v>3932265.8947368427</c:v>
                </c:pt>
                <c:pt idx="9">
                  <c:v>4180833.6315789479</c:v>
                </c:pt>
                <c:pt idx="10">
                  <c:v>4429401.3684210535</c:v>
                </c:pt>
                <c:pt idx="11">
                  <c:v>4677969.1052631587</c:v>
                </c:pt>
                <c:pt idx="12">
                  <c:v>4926536.8421052638</c:v>
                </c:pt>
                <c:pt idx="13">
                  <c:v>5175104.578947369</c:v>
                </c:pt>
                <c:pt idx="14">
                  <c:v>5423672.3157894742</c:v>
                </c:pt>
              </c:numCache>
            </c:numRef>
          </c:val>
        </c:ser>
        <c:ser>
          <c:idx val="2"/>
          <c:order val="2"/>
          <c:tx>
            <c:strRef>
              <c:f>'２．開発要員をCVP分析する'!$H$12</c:f>
              <c:strCache>
                <c:ptCount val="1"/>
                <c:pt idx="0">
                  <c:v>固定費</c:v>
                </c:pt>
              </c:strCache>
            </c:strRef>
          </c:tx>
          <c:marker>
            <c:symbol val="none"/>
          </c:marker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'２．開発要員をCVP分析する'!$H$13:$H$27</c:f>
              <c:numCache>
                <c:formatCode>#,##0;[Red]\-#,##0</c:formatCode>
                <c:ptCount val="15"/>
                <c:pt idx="0">
                  <c:v>1943724.0000000009</c:v>
                </c:pt>
                <c:pt idx="1">
                  <c:v>1943724.0000000009</c:v>
                </c:pt>
                <c:pt idx="2">
                  <c:v>1943724.0000000009</c:v>
                </c:pt>
                <c:pt idx="3">
                  <c:v>1943724.0000000009</c:v>
                </c:pt>
                <c:pt idx="4">
                  <c:v>1943724.0000000009</c:v>
                </c:pt>
                <c:pt idx="5">
                  <c:v>1943724.0000000009</c:v>
                </c:pt>
                <c:pt idx="6">
                  <c:v>1943724.0000000009</c:v>
                </c:pt>
                <c:pt idx="7">
                  <c:v>1943724.0000000009</c:v>
                </c:pt>
                <c:pt idx="8">
                  <c:v>1943724.0000000009</c:v>
                </c:pt>
                <c:pt idx="9">
                  <c:v>1943724.0000000009</c:v>
                </c:pt>
                <c:pt idx="10">
                  <c:v>1943724.0000000009</c:v>
                </c:pt>
                <c:pt idx="11">
                  <c:v>1943724.0000000009</c:v>
                </c:pt>
                <c:pt idx="12">
                  <c:v>1943724.0000000009</c:v>
                </c:pt>
                <c:pt idx="13">
                  <c:v>1943724.0000000009</c:v>
                </c:pt>
                <c:pt idx="14">
                  <c:v>1943724.0000000009</c:v>
                </c:pt>
              </c:numCache>
            </c:numRef>
          </c:val>
        </c:ser>
        <c:ser>
          <c:idx val="3"/>
          <c:order val="3"/>
          <c:tx>
            <c:strRef>
              <c:f>'２．開発要員をCVP分析する'!$I$12</c:f>
              <c:strCache>
                <c:ptCount val="1"/>
                <c:pt idx="0">
                  <c:v>変動費</c:v>
                </c:pt>
              </c:strCache>
            </c:strRef>
          </c:tx>
          <c:marker>
            <c:symbol val="none"/>
          </c:marker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'２．開発要員をCVP分析する'!$I$13:$I$27</c:f>
              <c:numCache>
                <c:formatCode>#,##0;[Red]\-#,##0</c:formatCode>
                <c:ptCount val="15"/>
                <c:pt idx="0">
                  <c:v>0</c:v>
                </c:pt>
                <c:pt idx="1">
                  <c:v>248567.73684210517</c:v>
                </c:pt>
                <c:pt idx="2">
                  <c:v>497135.47368421033</c:v>
                </c:pt>
                <c:pt idx="3">
                  <c:v>745703.2105263155</c:v>
                </c:pt>
                <c:pt idx="4">
                  <c:v>994270.94736842066</c:v>
                </c:pt>
                <c:pt idx="5">
                  <c:v>1242838.6842105258</c:v>
                </c:pt>
                <c:pt idx="6">
                  <c:v>1491406.4210526315</c:v>
                </c:pt>
                <c:pt idx="7">
                  <c:v>1739974.1578947366</c:v>
                </c:pt>
                <c:pt idx="8">
                  <c:v>1988541.8947368418</c:v>
                </c:pt>
                <c:pt idx="9">
                  <c:v>2237109.631578947</c:v>
                </c:pt>
                <c:pt idx="10">
                  <c:v>2485677.3684210526</c:v>
                </c:pt>
                <c:pt idx="11">
                  <c:v>2734245.1052631577</c:v>
                </c:pt>
                <c:pt idx="12">
                  <c:v>2982812.8421052629</c:v>
                </c:pt>
                <c:pt idx="13">
                  <c:v>3231380.5789473681</c:v>
                </c:pt>
                <c:pt idx="14">
                  <c:v>3479948.3157894732</c:v>
                </c:pt>
              </c:numCache>
            </c:numRef>
          </c:val>
        </c:ser>
        <c:marker val="1"/>
        <c:axId val="119988992"/>
        <c:axId val="119990912"/>
      </c:lineChart>
      <c:catAx>
        <c:axId val="1199889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19990912"/>
        <c:crosses val="autoZero"/>
        <c:auto val="1"/>
        <c:lblAlgn val="ctr"/>
        <c:lblOffset val="100"/>
      </c:catAx>
      <c:valAx>
        <c:axId val="11999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199889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'２．開発要員をCVP分析する'!$B$12</c:f>
              <c:strCache>
                <c:ptCount val="1"/>
                <c:pt idx="0">
                  <c:v>売上額</c:v>
                </c:pt>
              </c:strCache>
            </c:strRef>
          </c:tx>
          <c:cat>
            <c:numRef>
              <c:f>'２．開発要員をCVP分析する'!$A$13:$A$27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'２．開発要員をCVP分析する'!$B$13:$B$27</c:f>
              <c:numCache>
                <c:formatCode>#,##0;[Red]\-#,##0</c:formatCode>
                <c:ptCount val="15"/>
                <c:pt idx="0">
                  <c:v>0</c:v>
                </c:pt>
                <c:pt idx="1">
                  <c:v>1634</c:v>
                </c:pt>
                <c:pt idx="2">
                  <c:v>5037</c:v>
                </c:pt>
                <c:pt idx="3">
                  <c:v>7084</c:v>
                </c:pt>
                <c:pt idx="4">
                  <c:v>12648</c:v>
                </c:pt>
                <c:pt idx="5">
                  <c:v>135064</c:v>
                </c:pt>
                <c:pt idx="6">
                  <c:v>198720</c:v>
                </c:pt>
                <c:pt idx="7">
                  <c:v>514360</c:v>
                </c:pt>
                <c:pt idx="8">
                  <c:v>893470</c:v>
                </c:pt>
                <c:pt idx="9">
                  <c:v>1253064</c:v>
                </c:pt>
                <c:pt idx="10">
                  <c:v>1534802</c:v>
                </c:pt>
                <c:pt idx="11">
                  <c:v>1830452</c:v>
                </c:pt>
                <c:pt idx="12">
                  <c:v>2103482</c:v>
                </c:pt>
                <c:pt idx="13">
                  <c:v>2490712</c:v>
                </c:pt>
                <c:pt idx="14">
                  <c:v>2796403</c:v>
                </c:pt>
              </c:numCache>
            </c:numRef>
          </c:val>
        </c:ser>
        <c:axId val="120006912"/>
        <c:axId val="120029568"/>
      </c:barChart>
      <c:catAx>
        <c:axId val="1200069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経過月数</a:t>
                </a:r>
                <a:r>
                  <a:rPr lang="en-US" altLang="ja-JP"/>
                  <a:t>(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majorTickMark val="none"/>
        <c:tickLblPos val="nextTo"/>
        <c:crossAx val="120029568"/>
        <c:crosses val="autoZero"/>
        <c:auto val="1"/>
        <c:lblAlgn val="ctr"/>
        <c:lblOffset val="100"/>
      </c:catAx>
      <c:valAx>
        <c:axId val="120029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</c:title>
        <c:numFmt formatCode="#,##0;[Red]\-#,##0" sourceLinked="1"/>
        <c:tickLblPos val="nextTo"/>
        <c:crossAx val="1200069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14</xdr:col>
      <xdr:colOff>457200</xdr:colOff>
      <xdr:row>23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26</xdr:col>
      <xdr:colOff>685800</xdr:colOff>
      <xdr:row>23</xdr:row>
      <xdr:rowOff>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7</xdr:row>
      <xdr:rowOff>0</xdr:rowOff>
    </xdr:from>
    <xdr:to>
      <xdr:col>41</xdr:col>
      <xdr:colOff>0</xdr:colOff>
      <xdr:row>23</xdr:row>
      <xdr:rowOff>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695324</xdr:colOff>
      <xdr:row>7</xdr:row>
      <xdr:rowOff>0</xdr:rowOff>
    </xdr:from>
    <xdr:to>
      <xdr:col>12</xdr:col>
      <xdr:colOff>695324</xdr:colOff>
      <xdr:row>23</xdr:row>
      <xdr:rowOff>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19</xdr:col>
      <xdr:colOff>457200</xdr:colOff>
      <xdr:row>27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19</xdr:col>
      <xdr:colOff>457200</xdr:colOff>
      <xdr:row>44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19</xdr:col>
      <xdr:colOff>457200</xdr:colOff>
      <xdr:row>61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19</xdr:col>
      <xdr:colOff>457200</xdr:colOff>
      <xdr:row>27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19</xdr:col>
      <xdr:colOff>457200</xdr:colOff>
      <xdr:row>44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19</xdr:col>
      <xdr:colOff>457200</xdr:colOff>
      <xdr:row>61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428625</xdr:colOff>
      <xdr:row>24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428625</xdr:colOff>
      <xdr:row>24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457200</xdr:colOff>
      <xdr:row>20</xdr:row>
      <xdr:rowOff>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17</xdr:col>
      <xdr:colOff>457200</xdr:colOff>
      <xdr:row>27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17</xdr:col>
      <xdr:colOff>457200</xdr:colOff>
      <xdr:row>44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45</xdr:row>
      <xdr:rowOff>0</xdr:rowOff>
    </xdr:from>
    <xdr:to>
      <xdr:col>17</xdr:col>
      <xdr:colOff>457200</xdr:colOff>
      <xdr:row>61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15</xdr:col>
      <xdr:colOff>457200</xdr:colOff>
      <xdr:row>22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15</xdr:col>
      <xdr:colOff>457200</xdr:colOff>
      <xdr:row>39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15</xdr:col>
      <xdr:colOff>457200</xdr:colOff>
      <xdr:row>56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"/>
  <sheetViews>
    <sheetView tabSelected="1" zoomScaleNormal="100" workbookViewId="0"/>
  </sheetViews>
  <sheetFormatPr defaultRowHeight="13.5"/>
  <cols>
    <col min="1" max="2" width="9" style="20"/>
    <col min="3" max="5" width="9.25" style="20" bestFit="1" customWidth="1"/>
    <col min="6" max="16384" width="9" style="20"/>
  </cols>
  <sheetData>
    <row r="1" spans="1:7">
      <c r="A1" s="74" t="s">
        <v>270</v>
      </c>
    </row>
    <row r="3" spans="1:7">
      <c r="A3" s="20" t="s">
        <v>212</v>
      </c>
    </row>
    <row r="5" spans="1:7">
      <c r="E5" s="20" t="s">
        <v>5</v>
      </c>
    </row>
    <row r="6" spans="1:7">
      <c r="E6" s="24" t="s">
        <v>230</v>
      </c>
    </row>
    <row r="7" spans="1:7">
      <c r="A7" s="20" t="s">
        <v>5</v>
      </c>
      <c r="E7" s="45">
        <v>1035</v>
      </c>
    </row>
    <row r="8" spans="1:7">
      <c r="A8" s="62" t="s">
        <v>26</v>
      </c>
      <c r="B8" s="63" t="s">
        <v>27</v>
      </c>
      <c r="C8" s="64" t="s">
        <v>209</v>
      </c>
      <c r="D8" s="65" t="s">
        <v>228</v>
      </c>
      <c r="E8" s="65" t="s">
        <v>229</v>
      </c>
      <c r="F8" s="65" t="s">
        <v>210</v>
      </c>
      <c r="G8" s="65" t="s">
        <v>211</v>
      </c>
    </row>
    <row r="9" spans="1:7">
      <c r="A9" s="7" t="s">
        <v>227</v>
      </c>
      <c r="B9" s="7">
        <v>4</v>
      </c>
      <c r="C9" s="7">
        <v>2</v>
      </c>
      <c r="D9" s="23">
        <f t="shared" ref="D9:D23" si="0">B9-C9</f>
        <v>2</v>
      </c>
      <c r="E9" s="23">
        <f>E7+D9</f>
        <v>1037</v>
      </c>
      <c r="F9" s="7">
        <f>B9/E9</f>
        <v>3.8572806171648989E-3</v>
      </c>
      <c r="G9" s="7">
        <f>C9/E7</f>
        <v>1.9323671497584541E-3</v>
      </c>
    </row>
    <row r="10" spans="1:7">
      <c r="A10" s="7" t="s">
        <v>226</v>
      </c>
      <c r="B10" s="7">
        <v>3</v>
      </c>
      <c r="C10" s="7">
        <v>0</v>
      </c>
      <c r="D10" s="23">
        <f t="shared" si="0"/>
        <v>3</v>
      </c>
      <c r="E10" s="23">
        <f>E9+D10</f>
        <v>1040</v>
      </c>
      <c r="F10" s="7">
        <f>B10/E10</f>
        <v>2.8846153846153848E-3</v>
      </c>
      <c r="G10" s="7">
        <f>C10/E9</f>
        <v>0</v>
      </c>
    </row>
    <row r="11" spans="1:7">
      <c r="A11" s="7" t="s">
        <v>225</v>
      </c>
      <c r="B11" s="7">
        <v>5</v>
      </c>
      <c r="C11" s="7">
        <v>4</v>
      </c>
      <c r="D11" s="23">
        <f t="shared" si="0"/>
        <v>1</v>
      </c>
      <c r="E11" s="23">
        <f t="shared" ref="E11:E23" si="1">E10+D11</f>
        <v>1041</v>
      </c>
      <c r="F11" s="7">
        <f t="shared" ref="F11:F22" si="2">B11/E11</f>
        <v>4.8030739673390974E-3</v>
      </c>
      <c r="G11" s="7">
        <f>C11/E10</f>
        <v>3.8461538461538464E-3</v>
      </c>
    </row>
    <row r="12" spans="1:7">
      <c r="A12" s="7" t="s">
        <v>224</v>
      </c>
      <c r="B12" s="7">
        <v>4</v>
      </c>
      <c r="C12" s="7">
        <v>7</v>
      </c>
      <c r="D12" s="23">
        <f t="shared" si="0"/>
        <v>-3</v>
      </c>
      <c r="E12" s="23">
        <f t="shared" si="1"/>
        <v>1038</v>
      </c>
      <c r="F12" s="7">
        <f t="shared" si="2"/>
        <v>3.8535645472061657E-3</v>
      </c>
      <c r="G12" s="7">
        <f>C12/E11</f>
        <v>6.7243035542747355E-3</v>
      </c>
    </row>
    <row r="13" spans="1:7">
      <c r="A13" s="7" t="s">
        <v>223</v>
      </c>
      <c r="B13" s="7">
        <v>3</v>
      </c>
      <c r="C13" s="7">
        <v>0</v>
      </c>
      <c r="D13" s="23">
        <f t="shared" si="0"/>
        <v>3</v>
      </c>
      <c r="E13" s="23">
        <f t="shared" si="1"/>
        <v>1041</v>
      </c>
      <c r="F13" s="7">
        <f t="shared" si="2"/>
        <v>2.881844380403458E-3</v>
      </c>
      <c r="G13" s="7">
        <f t="shared" ref="G13:G22" si="3">C13/E12</f>
        <v>0</v>
      </c>
    </row>
    <row r="14" spans="1:7">
      <c r="A14" s="7" t="s">
        <v>222</v>
      </c>
      <c r="B14" s="7">
        <v>7</v>
      </c>
      <c r="C14" s="7">
        <v>7</v>
      </c>
      <c r="D14" s="23">
        <f t="shared" si="0"/>
        <v>0</v>
      </c>
      <c r="E14" s="23">
        <f t="shared" si="1"/>
        <v>1041</v>
      </c>
      <c r="F14" s="7">
        <f t="shared" si="2"/>
        <v>6.7243035542747355E-3</v>
      </c>
      <c r="G14" s="7">
        <f t="shared" si="3"/>
        <v>6.7243035542747355E-3</v>
      </c>
    </row>
    <row r="15" spans="1:7">
      <c r="A15" s="7" t="s">
        <v>221</v>
      </c>
      <c r="B15" s="7">
        <v>8</v>
      </c>
      <c r="C15" s="7">
        <v>0</v>
      </c>
      <c r="D15" s="23">
        <f t="shared" si="0"/>
        <v>8</v>
      </c>
      <c r="E15" s="23">
        <f t="shared" si="1"/>
        <v>1049</v>
      </c>
      <c r="F15" s="7">
        <f t="shared" si="2"/>
        <v>7.6263107721639654E-3</v>
      </c>
      <c r="G15" s="7">
        <f t="shared" si="3"/>
        <v>0</v>
      </c>
    </row>
    <row r="16" spans="1:7">
      <c r="A16" s="7" t="s">
        <v>220</v>
      </c>
      <c r="B16" s="7">
        <v>0</v>
      </c>
      <c r="C16" s="7">
        <v>0</v>
      </c>
      <c r="D16" s="23">
        <f t="shared" si="0"/>
        <v>0</v>
      </c>
      <c r="E16" s="23">
        <f t="shared" si="1"/>
        <v>1049</v>
      </c>
      <c r="F16" s="7">
        <f t="shared" si="2"/>
        <v>0</v>
      </c>
      <c r="G16" s="7">
        <f t="shared" si="3"/>
        <v>0</v>
      </c>
    </row>
    <row r="17" spans="1:7">
      <c r="A17" s="7" t="s">
        <v>219</v>
      </c>
      <c r="B17" s="7">
        <v>7</v>
      </c>
      <c r="C17" s="7">
        <v>2</v>
      </c>
      <c r="D17" s="23">
        <f t="shared" si="0"/>
        <v>5</v>
      </c>
      <c r="E17" s="23">
        <f t="shared" si="1"/>
        <v>1054</v>
      </c>
      <c r="F17" s="7">
        <f t="shared" si="2"/>
        <v>6.6413662239089184E-3</v>
      </c>
      <c r="G17" s="7">
        <f t="shared" si="3"/>
        <v>1.9065776930409914E-3</v>
      </c>
    </row>
    <row r="18" spans="1:7">
      <c r="A18" s="7" t="s">
        <v>218</v>
      </c>
      <c r="B18" s="7">
        <v>5</v>
      </c>
      <c r="C18" s="7">
        <v>6</v>
      </c>
      <c r="D18" s="23">
        <f t="shared" si="0"/>
        <v>-1</v>
      </c>
      <c r="E18" s="23">
        <f t="shared" si="1"/>
        <v>1053</v>
      </c>
      <c r="F18" s="7">
        <f t="shared" si="2"/>
        <v>4.7483380816714148E-3</v>
      </c>
      <c r="G18" s="7">
        <f t="shared" si="3"/>
        <v>5.6925996204933585E-3</v>
      </c>
    </row>
    <row r="19" spans="1:7">
      <c r="A19" s="7" t="s">
        <v>217</v>
      </c>
      <c r="B19" s="7">
        <v>0</v>
      </c>
      <c r="C19" s="7">
        <v>8</v>
      </c>
      <c r="D19" s="23">
        <f t="shared" si="0"/>
        <v>-8</v>
      </c>
      <c r="E19" s="23">
        <f t="shared" si="1"/>
        <v>1045</v>
      </c>
      <c r="F19" s="7">
        <f t="shared" si="2"/>
        <v>0</v>
      </c>
      <c r="G19" s="7">
        <f t="shared" si="3"/>
        <v>7.5973409306742644E-3</v>
      </c>
    </row>
    <row r="20" spans="1:7">
      <c r="A20" s="7" t="s">
        <v>216</v>
      </c>
      <c r="B20" s="7">
        <v>4</v>
      </c>
      <c r="C20" s="7">
        <v>9</v>
      </c>
      <c r="D20" s="23">
        <f t="shared" si="0"/>
        <v>-5</v>
      </c>
      <c r="E20" s="23">
        <f t="shared" si="1"/>
        <v>1040</v>
      </c>
      <c r="F20" s="7">
        <f t="shared" si="2"/>
        <v>3.8461538461538464E-3</v>
      </c>
      <c r="G20" s="7">
        <f t="shared" si="3"/>
        <v>8.6124401913875593E-3</v>
      </c>
    </row>
    <row r="21" spans="1:7">
      <c r="A21" s="7" t="s">
        <v>215</v>
      </c>
      <c r="B21" s="7">
        <v>3</v>
      </c>
      <c r="C21" s="7">
        <v>4</v>
      </c>
      <c r="D21" s="23">
        <f t="shared" si="0"/>
        <v>-1</v>
      </c>
      <c r="E21" s="23">
        <f t="shared" si="1"/>
        <v>1039</v>
      </c>
      <c r="F21" s="7">
        <f t="shared" si="2"/>
        <v>2.8873917228103944E-3</v>
      </c>
      <c r="G21" s="7">
        <f t="shared" si="3"/>
        <v>3.8461538461538464E-3</v>
      </c>
    </row>
    <row r="22" spans="1:7">
      <c r="A22" s="7" t="s">
        <v>214</v>
      </c>
      <c r="B22" s="7">
        <v>1</v>
      </c>
      <c r="C22" s="7">
        <v>9</v>
      </c>
      <c r="D22" s="23">
        <f t="shared" si="0"/>
        <v>-8</v>
      </c>
      <c r="E22" s="23">
        <f t="shared" si="1"/>
        <v>1031</v>
      </c>
      <c r="F22" s="7">
        <f t="shared" si="2"/>
        <v>9.6993210475266732E-4</v>
      </c>
      <c r="G22" s="7">
        <f t="shared" si="3"/>
        <v>8.6621751684311833E-3</v>
      </c>
    </row>
    <row r="23" spans="1:7">
      <c r="A23" s="7" t="s">
        <v>213</v>
      </c>
      <c r="B23" s="7">
        <v>5</v>
      </c>
      <c r="C23" s="7">
        <v>4</v>
      </c>
      <c r="D23" s="23">
        <f t="shared" si="0"/>
        <v>1</v>
      </c>
      <c r="E23" s="23">
        <f t="shared" si="1"/>
        <v>1032</v>
      </c>
      <c r="F23" s="7">
        <f>B23/E23</f>
        <v>4.8449612403100775E-3</v>
      </c>
      <c r="G23" s="7">
        <f>C23/E22</f>
        <v>3.8797284190106693E-3</v>
      </c>
    </row>
    <row r="56" spans="2:5">
      <c r="B56" s="27"/>
      <c r="C56" s="27"/>
      <c r="D56" s="27"/>
      <c r="E56" s="27"/>
    </row>
    <row r="57" spans="2:5">
      <c r="B57" s="27"/>
      <c r="C57" s="27"/>
      <c r="D57" s="27"/>
      <c r="E57" s="27"/>
    </row>
    <row r="58" spans="2:5">
      <c r="B58" s="27"/>
      <c r="C58" s="27"/>
      <c r="D58" s="27"/>
      <c r="E58" s="27"/>
    </row>
    <row r="59" spans="2:5">
      <c r="B59" s="27"/>
      <c r="C59" s="27"/>
      <c r="D59" s="27"/>
      <c r="E59" s="27"/>
    </row>
    <row r="60" spans="2:5">
      <c r="B60" s="27"/>
      <c r="C60" s="27"/>
      <c r="D60" s="27"/>
      <c r="E60" s="27"/>
    </row>
    <row r="61" spans="2:5">
      <c r="B61" s="27"/>
      <c r="C61" s="27"/>
      <c r="D61" s="27"/>
      <c r="E61" s="27"/>
    </row>
    <row r="62" spans="2:5">
      <c r="B62" s="27"/>
      <c r="C62" s="27"/>
      <c r="D62" s="27"/>
      <c r="E62" s="27"/>
    </row>
    <row r="63" spans="2:5">
      <c r="B63" s="27"/>
      <c r="C63" s="27"/>
      <c r="D63" s="27"/>
      <c r="E63" s="27"/>
    </row>
    <row r="64" spans="2:5">
      <c r="B64" s="27"/>
      <c r="C64" s="27"/>
      <c r="D64" s="27"/>
      <c r="E64" s="27"/>
    </row>
    <row r="65" spans="1:5">
      <c r="B65" s="27"/>
      <c r="C65" s="27"/>
      <c r="D65" s="27"/>
      <c r="E65" s="27"/>
    </row>
    <row r="66" spans="1:5">
      <c r="B66" s="27"/>
      <c r="C66" s="27"/>
      <c r="D66" s="27"/>
      <c r="E66" s="27"/>
    </row>
    <row r="67" spans="1:5">
      <c r="B67" s="27"/>
      <c r="C67" s="27"/>
      <c r="D67" s="27"/>
      <c r="E67" s="27"/>
    </row>
    <row r="68" spans="1:5">
      <c r="B68" s="27"/>
      <c r="C68" s="27"/>
      <c r="D68" s="27"/>
      <c r="E68" s="27"/>
    </row>
    <row r="69" spans="1:5">
      <c r="B69" s="27"/>
      <c r="C69" s="27"/>
      <c r="D69" s="27"/>
      <c r="E69" s="27"/>
    </row>
    <row r="70" spans="1:5">
      <c r="B70" s="27"/>
      <c r="C70" s="27"/>
      <c r="D70" s="27"/>
      <c r="E70" s="27"/>
    </row>
    <row r="71" spans="1:5">
      <c r="A71" s="27"/>
      <c r="B71" s="27"/>
      <c r="C71" s="27"/>
      <c r="D71" s="27"/>
      <c r="E71" s="27"/>
    </row>
    <row r="72" spans="1:5">
      <c r="A72" s="27"/>
      <c r="B72" s="27"/>
      <c r="C72" s="27"/>
      <c r="D72" s="27"/>
      <c r="E72" s="27"/>
    </row>
    <row r="73" spans="1:5">
      <c r="A73" s="27"/>
      <c r="B73" s="27"/>
      <c r="C73" s="27"/>
      <c r="D73" s="27"/>
      <c r="E73" s="27"/>
    </row>
    <row r="74" spans="1:5">
      <c r="A74" s="27"/>
      <c r="B74" s="27"/>
      <c r="C74" s="27"/>
      <c r="D74" s="27"/>
      <c r="E74" s="27"/>
    </row>
    <row r="75" spans="1:5">
      <c r="A75" s="27"/>
      <c r="B75" s="27"/>
      <c r="C75" s="27"/>
      <c r="D75" s="27"/>
      <c r="E75" s="27"/>
    </row>
    <row r="76" spans="1:5">
      <c r="A76" s="27"/>
      <c r="B76" s="27"/>
      <c r="C76" s="27"/>
      <c r="D76" s="27"/>
      <c r="E76" s="27"/>
    </row>
    <row r="77" spans="1:5">
      <c r="A77" s="27"/>
      <c r="B77" s="27"/>
      <c r="C77" s="27"/>
      <c r="D77" s="27"/>
      <c r="E77" s="27"/>
    </row>
    <row r="78" spans="1:5">
      <c r="A78" s="27"/>
      <c r="B78" s="27"/>
      <c r="C78" s="27"/>
      <c r="D78" s="27"/>
      <c r="E78" s="27"/>
    </row>
    <row r="79" spans="1:5">
      <c r="A79" s="27"/>
      <c r="B79" s="27"/>
      <c r="C79" s="27"/>
      <c r="D79" s="27"/>
      <c r="E79" s="27"/>
    </row>
    <row r="80" spans="1:5">
      <c r="B80" s="27"/>
      <c r="C80" s="27"/>
      <c r="D80" s="27"/>
      <c r="E80" s="27"/>
    </row>
    <row r="81" spans="2:5">
      <c r="B81" s="27"/>
      <c r="C81" s="27"/>
      <c r="D81" s="27"/>
      <c r="E81" s="27"/>
    </row>
    <row r="82" spans="2:5">
      <c r="B82" s="27"/>
      <c r="C82" s="27"/>
      <c r="D82" s="27"/>
      <c r="E82" s="27"/>
    </row>
    <row r="83" spans="2:5">
      <c r="B83" s="27"/>
      <c r="C83" s="27"/>
      <c r="D83" s="27"/>
      <c r="E83" s="27"/>
    </row>
    <row r="84" spans="2:5">
      <c r="B84" s="27"/>
      <c r="C84" s="27"/>
      <c r="D84" s="27"/>
      <c r="E84" s="27"/>
    </row>
    <row r="85" spans="2:5">
      <c r="B85" s="27"/>
      <c r="C85" s="27"/>
      <c r="D85" s="27"/>
      <c r="E85" s="27"/>
    </row>
    <row r="86" spans="2:5">
      <c r="B86" s="27"/>
      <c r="C86" s="27"/>
      <c r="D86" s="27"/>
      <c r="E86" s="27"/>
    </row>
    <row r="87" spans="2:5">
      <c r="B87" s="27"/>
      <c r="C87" s="27"/>
      <c r="D87" s="27"/>
      <c r="E87" s="27"/>
    </row>
    <row r="88" spans="2:5">
      <c r="B88" s="27"/>
      <c r="C88" s="27"/>
      <c r="D88" s="27"/>
      <c r="E88" s="27"/>
    </row>
    <row r="89" spans="2:5">
      <c r="B89" s="27"/>
      <c r="C89" s="27"/>
      <c r="D89" s="27"/>
      <c r="E89" s="27"/>
    </row>
    <row r="90" spans="2:5">
      <c r="B90" s="27"/>
      <c r="C90" s="27"/>
      <c r="D90" s="27"/>
      <c r="E90" s="27"/>
    </row>
    <row r="91" spans="2:5">
      <c r="B91" s="27"/>
      <c r="C91" s="27"/>
      <c r="D91" s="27"/>
      <c r="E91" s="27"/>
    </row>
    <row r="92" spans="2:5">
      <c r="B92" s="27"/>
      <c r="C92" s="27"/>
      <c r="D92" s="27"/>
      <c r="E92" s="27"/>
    </row>
    <row r="93" spans="2:5">
      <c r="B93" s="27"/>
      <c r="C93" s="27"/>
      <c r="D93" s="27"/>
      <c r="E93" s="27"/>
    </row>
    <row r="94" spans="2:5">
      <c r="B94" s="27"/>
      <c r="C94" s="27"/>
      <c r="D94" s="27"/>
      <c r="E94" s="27"/>
    </row>
    <row r="95" spans="2:5">
      <c r="B95" s="27"/>
      <c r="C95" s="27"/>
      <c r="D95" s="27"/>
      <c r="E95" s="27"/>
    </row>
    <row r="96" spans="2:5">
      <c r="B96" s="27"/>
      <c r="C96" s="27"/>
      <c r="D96" s="27"/>
      <c r="E96" s="27"/>
    </row>
    <row r="97" spans="2:5">
      <c r="B97" s="27"/>
      <c r="C97" s="27"/>
      <c r="D97" s="27"/>
      <c r="E97" s="27"/>
    </row>
    <row r="98" spans="2:5">
      <c r="B98" s="27"/>
      <c r="C98" s="27"/>
      <c r="D98" s="27"/>
      <c r="E98" s="27"/>
    </row>
    <row r="99" spans="2:5">
      <c r="C99" s="27"/>
      <c r="D99" s="27"/>
      <c r="E99" s="27"/>
    </row>
    <row r="100" spans="2:5">
      <c r="C100" s="27"/>
      <c r="D100" s="27"/>
      <c r="E100" s="27"/>
    </row>
    <row r="101" spans="2:5">
      <c r="C101" s="27"/>
      <c r="D101" s="27"/>
      <c r="E101" s="27"/>
    </row>
    <row r="102" spans="2:5">
      <c r="C102" s="27"/>
      <c r="D102" s="27"/>
      <c r="E102" s="27"/>
    </row>
    <row r="103" spans="2:5">
      <c r="C103" s="27"/>
      <c r="D103" s="27"/>
      <c r="E103" s="27"/>
    </row>
    <row r="104" spans="2:5">
      <c r="C104" s="27"/>
      <c r="D104" s="27"/>
      <c r="E104" s="27"/>
    </row>
    <row r="105" spans="2:5">
      <c r="C105" s="27"/>
      <c r="D105" s="27"/>
      <c r="E105" s="27"/>
    </row>
    <row r="106" spans="2:5">
      <c r="C106" s="27"/>
      <c r="D106" s="27"/>
      <c r="E106" s="27"/>
    </row>
    <row r="107" spans="2:5">
      <c r="C107" s="27"/>
      <c r="D107" s="27"/>
      <c r="E107" s="27"/>
    </row>
    <row r="108" spans="2:5">
      <c r="C108" s="27"/>
      <c r="D108" s="27"/>
      <c r="E108" s="27"/>
    </row>
    <row r="109" spans="2:5">
      <c r="C109" s="27"/>
      <c r="D109" s="27"/>
      <c r="E109" s="27"/>
    </row>
    <row r="110" spans="2:5">
      <c r="C110" s="27"/>
      <c r="D110" s="27"/>
      <c r="E110" s="27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87"/>
  <sheetViews>
    <sheetView workbookViewId="0"/>
  </sheetViews>
  <sheetFormatPr defaultRowHeight="13.5"/>
  <cols>
    <col min="1" max="4" width="9" style="30"/>
    <col min="5" max="5" width="9.25" style="30" bestFit="1" customWidth="1"/>
    <col min="6" max="6" width="9.125" style="30" bestFit="1" customWidth="1"/>
    <col min="7" max="7" width="9" style="30"/>
    <col min="8" max="8" width="3.125" style="30" customWidth="1"/>
    <col min="9" max="9" width="9" style="30"/>
    <col min="10" max="10" width="9" style="30" customWidth="1"/>
    <col min="11" max="11" width="9" style="11" customWidth="1"/>
    <col min="12" max="12" width="9.125" style="11" bestFit="1" customWidth="1"/>
    <col min="13" max="13" width="9.25" style="11" bestFit="1" customWidth="1"/>
    <col min="14" max="14" width="9.125" style="11" bestFit="1" customWidth="1"/>
    <col min="15" max="15" width="9" style="30"/>
    <col min="16" max="16" width="3.125" style="30" customWidth="1"/>
    <col min="17" max="17" width="9" style="30"/>
    <col min="18" max="18" width="9" style="30" customWidth="1"/>
    <col min="19" max="19" width="9.25" style="11" bestFit="1" customWidth="1"/>
    <col min="20" max="20" width="9.125" style="11" bestFit="1" customWidth="1"/>
    <col min="21" max="21" width="9.25" style="11" bestFit="1" customWidth="1"/>
    <col min="22" max="22" width="9.125" style="11" bestFit="1" customWidth="1"/>
    <col min="23" max="16384" width="9" style="30"/>
  </cols>
  <sheetData>
    <row r="1" spans="1:2" s="30" customFormat="1"/>
    <row r="2" spans="1:2" s="30" customFormat="1">
      <c r="A2" s="30" t="s">
        <v>163</v>
      </c>
    </row>
    <row r="3" spans="1:2" s="30" customFormat="1">
      <c r="A3" s="30" t="s">
        <v>153</v>
      </c>
    </row>
    <row r="4" spans="1:2" s="30" customFormat="1"/>
    <row r="5" spans="1:2" s="30" customFormat="1">
      <c r="A5" s="33" t="s">
        <v>154</v>
      </c>
      <c r="B5" s="34">
        <f>CORREL(C28:C1048576,D28:D1048576)</f>
        <v>-7.4831502364041923E-3</v>
      </c>
    </row>
    <row r="6" spans="1:2" s="30" customFormat="1">
      <c r="A6" s="33" t="s">
        <v>155</v>
      </c>
      <c r="B6" s="30">
        <f>SLOPE(C28:C1048576,D28:D1048576)</f>
        <v>-4.5203404179476762E-2</v>
      </c>
    </row>
    <row r="7" spans="1:2" s="30" customFormat="1">
      <c r="A7" s="33" t="s">
        <v>156</v>
      </c>
      <c r="B7" s="30">
        <f>INTERCEPT(C28:C1048576,D28:D1048576)</f>
        <v>204.31562922366288</v>
      </c>
    </row>
    <row r="8" spans="1:2" s="30" customFormat="1"/>
    <row r="9" spans="1:2" s="30" customFormat="1"/>
    <row r="10" spans="1:2" s="30" customFormat="1"/>
    <row r="11" spans="1:2" s="30" customFormat="1"/>
    <row r="12" spans="1:2" s="30" customFormat="1"/>
    <row r="13" spans="1:2" s="30" customFormat="1"/>
    <row r="14" spans="1:2" s="30" customFormat="1"/>
    <row r="15" spans="1:2" s="30" customFormat="1"/>
    <row r="16" spans="1:2" s="30" customFormat="1"/>
    <row r="17" spans="1:22">
      <c r="K17" s="30"/>
      <c r="L17" s="30"/>
      <c r="M17" s="30"/>
      <c r="N17" s="30"/>
      <c r="S17" s="30"/>
      <c r="T17" s="30"/>
      <c r="U17" s="30"/>
      <c r="V17" s="30"/>
    </row>
    <row r="18" spans="1:22">
      <c r="K18" s="30"/>
      <c r="L18" s="30"/>
      <c r="M18" s="30"/>
      <c r="N18" s="30"/>
      <c r="S18" s="30"/>
      <c r="T18" s="30"/>
      <c r="U18" s="30"/>
      <c r="V18" s="30"/>
    </row>
    <row r="19" spans="1:22">
      <c r="K19" s="30"/>
      <c r="L19" s="30"/>
      <c r="M19" s="30"/>
      <c r="N19" s="30"/>
      <c r="S19" s="30"/>
      <c r="T19" s="30"/>
      <c r="U19" s="30"/>
      <c r="V19" s="30"/>
    </row>
    <row r="20" spans="1:22">
      <c r="K20" s="30"/>
      <c r="L20" s="30"/>
      <c r="M20" s="30"/>
      <c r="N20" s="30"/>
      <c r="S20" s="30"/>
      <c r="T20" s="30"/>
      <c r="U20" s="30"/>
      <c r="V20" s="30"/>
    </row>
    <row r="21" spans="1:22">
      <c r="K21" s="30"/>
      <c r="L21" s="30"/>
      <c r="M21" s="30"/>
      <c r="N21" s="30"/>
      <c r="S21" s="30"/>
      <c r="T21" s="30"/>
      <c r="U21" s="30"/>
      <c r="V21" s="30"/>
    </row>
    <row r="22" spans="1:22">
      <c r="K22" s="30"/>
      <c r="L22" s="30"/>
      <c r="M22" s="30"/>
      <c r="N22" s="30"/>
      <c r="S22" s="30"/>
      <c r="T22" s="30"/>
      <c r="U22" s="30"/>
      <c r="V22" s="30"/>
    </row>
    <row r="23" spans="1:22">
      <c r="K23" s="30"/>
      <c r="L23" s="30"/>
      <c r="M23" s="30"/>
      <c r="N23" s="30"/>
      <c r="S23" s="30"/>
      <c r="T23" s="30"/>
      <c r="U23" s="30"/>
      <c r="V23" s="30"/>
    </row>
    <row r="24" spans="1:22">
      <c r="K24" s="30"/>
      <c r="L24" s="30"/>
      <c r="M24" s="30"/>
      <c r="N24" s="30"/>
      <c r="S24" s="30"/>
      <c r="T24" s="30"/>
      <c r="U24" s="30"/>
      <c r="V24" s="30"/>
    </row>
    <row r="25" spans="1:22">
      <c r="K25" s="30"/>
      <c r="L25" s="30"/>
      <c r="M25" s="30"/>
      <c r="N25" s="30"/>
      <c r="S25" s="30"/>
      <c r="T25" s="30"/>
      <c r="U25" s="30"/>
      <c r="V25" s="30"/>
    </row>
    <row r="26" spans="1:22">
      <c r="A26" s="30" t="s">
        <v>5</v>
      </c>
      <c r="I26" s="30" t="s">
        <v>157</v>
      </c>
      <c r="K26" s="30"/>
      <c r="L26" s="30"/>
      <c r="M26" s="30"/>
      <c r="N26" s="30"/>
      <c r="Q26" s="30" t="s">
        <v>162</v>
      </c>
      <c r="S26" s="30"/>
      <c r="T26" s="30"/>
      <c r="U26" s="30"/>
      <c r="V26" s="30"/>
    </row>
    <row r="27" spans="1:22">
      <c r="A27" s="40" t="s">
        <v>110</v>
      </c>
      <c r="B27" s="40" t="s">
        <v>111</v>
      </c>
      <c r="C27" s="40" t="s">
        <v>21</v>
      </c>
      <c r="D27" s="40" t="s">
        <v>22</v>
      </c>
      <c r="E27" s="35" t="s">
        <v>159</v>
      </c>
      <c r="F27" s="35" t="s">
        <v>160</v>
      </c>
      <c r="H27" s="36"/>
      <c r="I27" s="31" t="s">
        <v>110</v>
      </c>
      <c r="J27" s="31" t="s">
        <v>111</v>
      </c>
      <c r="K27" s="31" t="s">
        <v>21</v>
      </c>
      <c r="L27" s="31" t="s">
        <v>22</v>
      </c>
      <c r="M27" s="31" t="s">
        <v>159</v>
      </c>
      <c r="N27" s="31" t="s">
        <v>160</v>
      </c>
      <c r="P27" s="36"/>
      <c r="Q27" s="31" t="s">
        <v>110</v>
      </c>
      <c r="R27" s="31" t="s">
        <v>111</v>
      </c>
      <c r="S27" s="31" t="s">
        <v>21</v>
      </c>
      <c r="T27" s="31" t="s">
        <v>22</v>
      </c>
      <c r="U27" s="31" t="s">
        <v>159</v>
      </c>
      <c r="V27" s="31" t="s">
        <v>160</v>
      </c>
    </row>
    <row r="28" spans="1:22">
      <c r="A28" s="37">
        <v>728</v>
      </c>
      <c r="B28" s="37" t="s">
        <v>113</v>
      </c>
      <c r="C28" s="27">
        <v>347</v>
      </c>
      <c r="D28" s="27">
        <v>197</v>
      </c>
      <c r="E28" s="27">
        <f t="shared" ref="E28:E72" si="0">ROUND(D28*$B$6+$B$7, 0)</f>
        <v>195</v>
      </c>
      <c r="F28" s="27">
        <f>ROUND(C28-E28, 0)</f>
        <v>152</v>
      </c>
      <c r="G28" s="27"/>
      <c r="H28" s="23">
        <f>1</f>
        <v>1</v>
      </c>
      <c r="I28" s="38">
        <v>728</v>
      </c>
      <c r="J28" s="38" t="s">
        <v>113</v>
      </c>
      <c r="K28" s="5">
        <v>347</v>
      </c>
      <c r="L28" s="5">
        <v>197</v>
      </c>
      <c r="M28" s="5">
        <v>195</v>
      </c>
      <c r="N28" s="8">
        <v>152</v>
      </c>
      <c r="P28" s="23">
        <f>1</f>
        <v>1</v>
      </c>
      <c r="Q28" s="38">
        <v>789</v>
      </c>
      <c r="R28" s="38" t="s">
        <v>146</v>
      </c>
      <c r="S28" s="5">
        <v>53</v>
      </c>
      <c r="T28" s="5">
        <v>201</v>
      </c>
      <c r="U28" s="5">
        <v>195</v>
      </c>
      <c r="V28" s="8">
        <v>-142</v>
      </c>
    </row>
    <row r="29" spans="1:22">
      <c r="A29" s="37">
        <v>284</v>
      </c>
      <c r="B29" s="37" t="s">
        <v>120</v>
      </c>
      <c r="C29" s="27">
        <v>347</v>
      </c>
      <c r="D29" s="27">
        <v>195</v>
      </c>
      <c r="E29" s="27">
        <f t="shared" si="0"/>
        <v>196</v>
      </c>
      <c r="F29" s="27">
        <f t="shared" ref="F29:F72" si="1">ROUND(C29-E29, 0)</f>
        <v>151</v>
      </c>
      <c r="G29" s="27"/>
      <c r="H29" s="23">
        <f>H28+1</f>
        <v>2</v>
      </c>
      <c r="I29" s="38">
        <v>284</v>
      </c>
      <c r="J29" s="38" t="s">
        <v>120</v>
      </c>
      <c r="K29" s="5">
        <v>347</v>
      </c>
      <c r="L29" s="5">
        <v>195</v>
      </c>
      <c r="M29" s="5">
        <v>196</v>
      </c>
      <c r="N29" s="8">
        <v>151</v>
      </c>
      <c r="P29" s="23">
        <f>P28+1</f>
        <v>2</v>
      </c>
      <c r="Q29" s="38">
        <v>422</v>
      </c>
      <c r="R29" s="38" t="s">
        <v>150</v>
      </c>
      <c r="S29" s="5">
        <v>69</v>
      </c>
      <c r="T29" s="5">
        <v>179</v>
      </c>
      <c r="U29" s="5">
        <v>196</v>
      </c>
      <c r="V29" s="8">
        <v>-127</v>
      </c>
    </row>
    <row r="30" spans="1:22">
      <c r="A30" s="37">
        <v>405</v>
      </c>
      <c r="B30" s="37" t="s">
        <v>20</v>
      </c>
      <c r="C30" s="27">
        <v>333</v>
      </c>
      <c r="D30" s="27">
        <v>191</v>
      </c>
      <c r="E30" s="27">
        <f t="shared" si="0"/>
        <v>196</v>
      </c>
      <c r="F30" s="27">
        <f>ROUND(C30-E30, 0)</f>
        <v>137</v>
      </c>
      <c r="G30" s="27"/>
      <c r="H30" s="23">
        <f t="shared" ref="H30:H72" si="2">H29+1</f>
        <v>3</v>
      </c>
      <c r="I30" s="38">
        <v>405</v>
      </c>
      <c r="J30" s="38" t="s">
        <v>20</v>
      </c>
      <c r="K30" s="5">
        <v>333</v>
      </c>
      <c r="L30" s="5">
        <v>191</v>
      </c>
      <c r="M30" s="5">
        <v>196</v>
      </c>
      <c r="N30" s="8">
        <v>137</v>
      </c>
      <c r="P30" s="23">
        <f t="shared" ref="P30:P72" si="3">P29+1</f>
        <v>3</v>
      </c>
      <c r="Q30" s="38">
        <v>703</v>
      </c>
      <c r="R30" s="38" t="s">
        <v>149</v>
      </c>
      <c r="S30" s="5">
        <v>71</v>
      </c>
      <c r="T30" s="5">
        <v>216</v>
      </c>
      <c r="U30" s="5">
        <v>195</v>
      </c>
      <c r="V30" s="8">
        <v>-124</v>
      </c>
    </row>
    <row r="31" spans="1:22">
      <c r="A31" s="37">
        <v>783</v>
      </c>
      <c r="B31" s="37" t="s">
        <v>118</v>
      </c>
      <c r="C31" s="27">
        <v>322</v>
      </c>
      <c r="D31" s="27">
        <v>215</v>
      </c>
      <c r="E31" s="27">
        <f t="shared" si="0"/>
        <v>195</v>
      </c>
      <c r="F31" s="27">
        <f>ROUND(C31-E31, 0)</f>
        <v>127</v>
      </c>
      <c r="G31" s="27"/>
      <c r="H31" s="23">
        <f t="shared" si="2"/>
        <v>4</v>
      </c>
      <c r="I31" s="38">
        <v>783</v>
      </c>
      <c r="J31" s="38" t="s">
        <v>118</v>
      </c>
      <c r="K31" s="5">
        <v>322</v>
      </c>
      <c r="L31" s="5">
        <v>215</v>
      </c>
      <c r="M31" s="5">
        <v>195</v>
      </c>
      <c r="N31" s="8">
        <v>127</v>
      </c>
      <c r="P31" s="23">
        <f>P30+1</f>
        <v>4</v>
      </c>
      <c r="Q31" s="38">
        <v>93</v>
      </c>
      <c r="R31" s="38" t="s">
        <v>152</v>
      </c>
      <c r="S31" s="5">
        <v>77</v>
      </c>
      <c r="T31" s="5">
        <v>175</v>
      </c>
      <c r="U31" s="5">
        <v>196</v>
      </c>
      <c r="V31" s="8">
        <v>-119</v>
      </c>
    </row>
    <row r="32" spans="1:22">
      <c r="A32" s="37">
        <v>338</v>
      </c>
      <c r="B32" s="37" t="s">
        <v>123</v>
      </c>
      <c r="C32" s="27">
        <v>320</v>
      </c>
      <c r="D32" s="27">
        <v>223</v>
      </c>
      <c r="E32" s="27">
        <f t="shared" si="0"/>
        <v>194</v>
      </c>
      <c r="F32" s="27">
        <f t="shared" ref="F32:F38" si="4">ROUND(C32-E32, 0)</f>
        <v>126</v>
      </c>
      <c r="G32" s="27"/>
      <c r="H32" s="23">
        <f t="shared" si="2"/>
        <v>5</v>
      </c>
      <c r="I32" s="38">
        <v>338</v>
      </c>
      <c r="J32" s="38" t="s">
        <v>123</v>
      </c>
      <c r="K32" s="5">
        <v>320</v>
      </c>
      <c r="L32" s="5">
        <v>223</v>
      </c>
      <c r="M32" s="5">
        <v>194</v>
      </c>
      <c r="N32" s="8">
        <v>126</v>
      </c>
      <c r="P32" s="23">
        <f t="shared" si="3"/>
        <v>5</v>
      </c>
      <c r="Q32" s="38">
        <v>257</v>
      </c>
      <c r="R32" s="38" t="s">
        <v>143</v>
      </c>
      <c r="S32" s="5">
        <v>89</v>
      </c>
      <c r="T32" s="5">
        <v>184</v>
      </c>
      <c r="U32" s="5">
        <v>196</v>
      </c>
      <c r="V32" s="8">
        <v>-107</v>
      </c>
    </row>
    <row r="33" spans="1:22">
      <c r="A33" s="37">
        <v>944</v>
      </c>
      <c r="B33" s="37" t="s">
        <v>121</v>
      </c>
      <c r="C33" s="27">
        <v>306</v>
      </c>
      <c r="D33" s="27">
        <v>176</v>
      </c>
      <c r="E33" s="27">
        <f t="shared" si="0"/>
        <v>196</v>
      </c>
      <c r="F33" s="27">
        <f t="shared" si="4"/>
        <v>110</v>
      </c>
      <c r="G33" s="27"/>
      <c r="H33" s="23">
        <f t="shared" si="2"/>
        <v>6</v>
      </c>
      <c r="I33" s="38">
        <v>944</v>
      </c>
      <c r="J33" s="38" t="s">
        <v>121</v>
      </c>
      <c r="K33" s="5">
        <v>306</v>
      </c>
      <c r="L33" s="5">
        <v>176</v>
      </c>
      <c r="M33" s="5">
        <v>196</v>
      </c>
      <c r="N33" s="8">
        <v>110</v>
      </c>
      <c r="P33" s="23">
        <f t="shared" si="3"/>
        <v>6</v>
      </c>
      <c r="Q33" s="38">
        <v>795</v>
      </c>
      <c r="R33" s="38" t="s">
        <v>141</v>
      </c>
      <c r="S33" s="5">
        <v>92</v>
      </c>
      <c r="T33" s="5">
        <v>197</v>
      </c>
      <c r="U33" s="5">
        <v>195</v>
      </c>
      <c r="V33" s="8">
        <v>-103</v>
      </c>
    </row>
    <row r="34" spans="1:22">
      <c r="A34" s="37">
        <v>7</v>
      </c>
      <c r="B34" s="37" t="s">
        <v>122</v>
      </c>
      <c r="C34" s="27">
        <v>298</v>
      </c>
      <c r="D34" s="27">
        <v>196</v>
      </c>
      <c r="E34" s="27">
        <f t="shared" si="0"/>
        <v>195</v>
      </c>
      <c r="F34" s="27">
        <f t="shared" si="4"/>
        <v>103</v>
      </c>
      <c r="G34" s="27"/>
      <c r="H34" s="23">
        <f t="shared" si="2"/>
        <v>7</v>
      </c>
      <c r="I34" s="38">
        <v>524</v>
      </c>
      <c r="J34" s="38" t="s">
        <v>133</v>
      </c>
      <c r="K34" s="5">
        <v>239</v>
      </c>
      <c r="L34" s="5">
        <v>184</v>
      </c>
      <c r="M34" s="5">
        <v>196</v>
      </c>
      <c r="N34" s="8">
        <v>110</v>
      </c>
      <c r="P34" s="23">
        <f t="shared" si="3"/>
        <v>7</v>
      </c>
      <c r="Q34" s="38">
        <v>758</v>
      </c>
      <c r="R34" s="38" t="s">
        <v>148</v>
      </c>
      <c r="S34" s="5">
        <v>97</v>
      </c>
      <c r="T34" s="5">
        <v>204</v>
      </c>
      <c r="U34" s="5">
        <v>195</v>
      </c>
      <c r="V34" s="8">
        <v>-98</v>
      </c>
    </row>
    <row r="35" spans="1:22">
      <c r="A35" s="37">
        <v>490</v>
      </c>
      <c r="B35" s="37" t="s">
        <v>18</v>
      </c>
      <c r="C35" s="27">
        <v>295</v>
      </c>
      <c r="D35" s="27">
        <v>199</v>
      </c>
      <c r="E35" s="27">
        <f t="shared" si="0"/>
        <v>195</v>
      </c>
      <c r="F35" s="27">
        <f t="shared" si="4"/>
        <v>100</v>
      </c>
      <c r="G35" s="27"/>
      <c r="H35" s="23">
        <f t="shared" si="2"/>
        <v>8</v>
      </c>
      <c r="I35" s="38">
        <v>7</v>
      </c>
      <c r="J35" s="38" t="s">
        <v>122</v>
      </c>
      <c r="K35" s="5">
        <v>298</v>
      </c>
      <c r="L35" s="5">
        <v>196</v>
      </c>
      <c r="M35" s="5">
        <v>195</v>
      </c>
      <c r="N35" s="8">
        <v>103</v>
      </c>
      <c r="P35" s="23">
        <f t="shared" si="3"/>
        <v>8</v>
      </c>
      <c r="Q35" s="38">
        <v>327</v>
      </c>
      <c r="R35" s="38" t="s">
        <v>139</v>
      </c>
      <c r="S35" s="5">
        <v>99</v>
      </c>
      <c r="T35" s="5">
        <v>210</v>
      </c>
      <c r="U35" s="5">
        <v>195</v>
      </c>
      <c r="V35" s="8">
        <v>-96</v>
      </c>
    </row>
    <row r="36" spans="1:22">
      <c r="A36" s="37">
        <v>471</v>
      </c>
      <c r="B36" s="37" t="s">
        <v>112</v>
      </c>
      <c r="C36" s="27">
        <v>286</v>
      </c>
      <c r="D36" s="27">
        <v>210</v>
      </c>
      <c r="E36" s="27">
        <f t="shared" si="0"/>
        <v>195</v>
      </c>
      <c r="F36" s="27">
        <f t="shared" si="4"/>
        <v>91</v>
      </c>
      <c r="G36" s="27"/>
      <c r="H36" s="23">
        <f t="shared" si="2"/>
        <v>9</v>
      </c>
      <c r="I36" s="38">
        <v>490</v>
      </c>
      <c r="J36" s="38" t="s">
        <v>18</v>
      </c>
      <c r="K36" s="5">
        <v>295</v>
      </c>
      <c r="L36" s="5">
        <v>199</v>
      </c>
      <c r="M36" s="5">
        <v>195</v>
      </c>
      <c r="N36" s="8">
        <v>100</v>
      </c>
      <c r="P36" s="23">
        <f t="shared" si="3"/>
        <v>9</v>
      </c>
      <c r="Q36" s="38">
        <v>235</v>
      </c>
      <c r="R36" s="38" t="s">
        <v>144</v>
      </c>
      <c r="S36" s="5">
        <v>101</v>
      </c>
      <c r="T36" s="5">
        <v>189</v>
      </c>
      <c r="U36" s="5">
        <v>196</v>
      </c>
      <c r="V36" s="8">
        <v>-95</v>
      </c>
    </row>
    <row r="37" spans="1:22">
      <c r="A37" s="37">
        <v>630</v>
      </c>
      <c r="B37" s="37" t="s">
        <v>17</v>
      </c>
      <c r="C37" s="27">
        <v>277</v>
      </c>
      <c r="D37" s="27">
        <v>208</v>
      </c>
      <c r="E37" s="27">
        <f t="shared" si="0"/>
        <v>195</v>
      </c>
      <c r="F37" s="27">
        <f t="shared" si="4"/>
        <v>82</v>
      </c>
      <c r="G37" s="27"/>
      <c r="H37" s="23">
        <f t="shared" si="2"/>
        <v>10</v>
      </c>
      <c r="I37" s="38">
        <v>471</v>
      </c>
      <c r="J37" s="38" t="s">
        <v>112</v>
      </c>
      <c r="K37" s="5">
        <v>286</v>
      </c>
      <c r="L37" s="5">
        <v>210</v>
      </c>
      <c r="M37" s="5">
        <v>195</v>
      </c>
      <c r="N37" s="8">
        <v>91</v>
      </c>
      <c r="P37" s="23">
        <f t="shared" si="3"/>
        <v>10</v>
      </c>
      <c r="Q37" s="38">
        <v>461</v>
      </c>
      <c r="R37" s="38" t="s">
        <v>140</v>
      </c>
      <c r="S37" s="5">
        <v>104</v>
      </c>
      <c r="T37" s="5">
        <v>190</v>
      </c>
      <c r="U37" s="5">
        <v>196</v>
      </c>
      <c r="V37" s="8">
        <v>-92</v>
      </c>
    </row>
    <row r="38" spans="1:22">
      <c r="A38" s="37">
        <v>104</v>
      </c>
      <c r="B38" s="37" t="s">
        <v>115</v>
      </c>
      <c r="C38" s="27">
        <v>262</v>
      </c>
      <c r="D38" s="27">
        <v>186</v>
      </c>
      <c r="E38" s="27">
        <f t="shared" si="0"/>
        <v>196</v>
      </c>
      <c r="F38" s="27">
        <f t="shared" si="4"/>
        <v>66</v>
      </c>
      <c r="G38" s="27"/>
      <c r="H38" s="23">
        <f t="shared" si="2"/>
        <v>11</v>
      </c>
      <c r="I38" s="38">
        <v>630</v>
      </c>
      <c r="J38" s="38" t="s">
        <v>17</v>
      </c>
      <c r="K38" s="5">
        <v>277</v>
      </c>
      <c r="L38" s="5">
        <v>208</v>
      </c>
      <c r="M38" s="5">
        <v>195</v>
      </c>
      <c r="N38" s="8">
        <v>82</v>
      </c>
      <c r="P38" s="23">
        <f t="shared" si="3"/>
        <v>11</v>
      </c>
      <c r="Q38" s="38">
        <v>488</v>
      </c>
      <c r="R38" s="38" t="s">
        <v>147</v>
      </c>
      <c r="S38" s="5">
        <v>110</v>
      </c>
      <c r="T38" s="5">
        <v>195</v>
      </c>
      <c r="U38" s="5">
        <v>196</v>
      </c>
      <c r="V38" s="8">
        <v>-86</v>
      </c>
    </row>
    <row r="39" spans="1:22">
      <c r="A39" s="37">
        <v>239</v>
      </c>
      <c r="B39" s="37" t="s">
        <v>117</v>
      </c>
      <c r="C39" s="27">
        <v>262</v>
      </c>
      <c r="D39" s="27">
        <v>211</v>
      </c>
      <c r="E39" s="27">
        <f t="shared" si="0"/>
        <v>195</v>
      </c>
      <c r="F39" s="27">
        <f t="shared" si="1"/>
        <v>67</v>
      </c>
      <c r="G39" s="27"/>
      <c r="H39" s="23">
        <f t="shared" si="2"/>
        <v>12</v>
      </c>
      <c r="I39" s="38">
        <v>239</v>
      </c>
      <c r="J39" s="38" t="s">
        <v>117</v>
      </c>
      <c r="K39" s="5">
        <v>262</v>
      </c>
      <c r="L39" s="5">
        <v>211</v>
      </c>
      <c r="M39" s="5">
        <v>195</v>
      </c>
      <c r="N39" s="8">
        <v>67</v>
      </c>
      <c r="P39" s="23">
        <f t="shared" si="3"/>
        <v>12</v>
      </c>
      <c r="Q39" s="38">
        <v>608</v>
      </c>
      <c r="R39" s="38" t="s">
        <v>151</v>
      </c>
      <c r="S39" s="5">
        <v>108</v>
      </c>
      <c r="T39" s="5">
        <v>224</v>
      </c>
      <c r="U39" s="5">
        <v>194</v>
      </c>
      <c r="V39" s="8">
        <v>-86</v>
      </c>
    </row>
    <row r="40" spans="1:22">
      <c r="A40" s="37">
        <v>168</v>
      </c>
      <c r="B40" s="37" t="s">
        <v>114</v>
      </c>
      <c r="C40" s="27">
        <v>257</v>
      </c>
      <c r="D40" s="27">
        <v>192</v>
      </c>
      <c r="E40" s="27">
        <f t="shared" si="0"/>
        <v>196</v>
      </c>
      <c r="F40" s="27">
        <f t="shared" si="1"/>
        <v>61</v>
      </c>
      <c r="G40" s="27"/>
      <c r="H40" s="23">
        <f t="shared" si="2"/>
        <v>13</v>
      </c>
      <c r="I40" s="38">
        <v>104</v>
      </c>
      <c r="J40" s="38" t="s">
        <v>115</v>
      </c>
      <c r="K40" s="5">
        <v>262</v>
      </c>
      <c r="L40" s="5">
        <v>186</v>
      </c>
      <c r="M40" s="5">
        <v>196</v>
      </c>
      <c r="N40" s="8">
        <v>66</v>
      </c>
      <c r="P40" s="23">
        <f t="shared" si="3"/>
        <v>13</v>
      </c>
      <c r="Q40" s="38">
        <v>423</v>
      </c>
      <c r="R40" s="38" t="s">
        <v>138</v>
      </c>
      <c r="S40" s="5">
        <v>115</v>
      </c>
      <c r="T40" s="5">
        <v>206</v>
      </c>
      <c r="U40" s="5">
        <v>195</v>
      </c>
      <c r="V40" s="8">
        <v>-80</v>
      </c>
    </row>
    <row r="41" spans="1:22">
      <c r="A41" s="37">
        <v>321</v>
      </c>
      <c r="B41" s="37" t="s">
        <v>116</v>
      </c>
      <c r="C41" s="27">
        <v>255</v>
      </c>
      <c r="D41" s="27">
        <v>196</v>
      </c>
      <c r="E41" s="27">
        <f t="shared" si="0"/>
        <v>195</v>
      </c>
      <c r="F41" s="27">
        <f t="shared" si="1"/>
        <v>60</v>
      </c>
      <c r="G41" s="27"/>
      <c r="H41" s="23">
        <f t="shared" si="2"/>
        <v>14</v>
      </c>
      <c r="I41" s="38">
        <v>168</v>
      </c>
      <c r="J41" s="38" t="s">
        <v>114</v>
      </c>
      <c r="K41" s="5">
        <v>257</v>
      </c>
      <c r="L41" s="5">
        <v>192</v>
      </c>
      <c r="M41" s="5">
        <v>196</v>
      </c>
      <c r="N41" s="8">
        <v>61</v>
      </c>
      <c r="P41" s="23">
        <f t="shared" si="3"/>
        <v>14</v>
      </c>
      <c r="Q41" s="38">
        <v>21</v>
      </c>
      <c r="R41" s="38" t="s">
        <v>145</v>
      </c>
      <c r="S41" s="5">
        <v>131</v>
      </c>
      <c r="T41" s="5">
        <v>200</v>
      </c>
      <c r="U41" s="5">
        <v>195</v>
      </c>
      <c r="V41" s="8">
        <v>-64</v>
      </c>
    </row>
    <row r="42" spans="1:22">
      <c r="A42" s="37">
        <v>398</v>
      </c>
      <c r="B42" s="37" t="s">
        <v>119</v>
      </c>
      <c r="C42" s="27">
        <v>254</v>
      </c>
      <c r="D42" s="27">
        <v>183</v>
      </c>
      <c r="E42" s="27">
        <f t="shared" si="0"/>
        <v>196</v>
      </c>
      <c r="F42" s="27">
        <f t="shared" si="1"/>
        <v>58</v>
      </c>
      <c r="G42" s="27"/>
      <c r="H42" s="23">
        <f t="shared" si="2"/>
        <v>15</v>
      </c>
      <c r="I42" s="38">
        <v>321</v>
      </c>
      <c r="J42" s="38" t="s">
        <v>116</v>
      </c>
      <c r="K42" s="5">
        <v>255</v>
      </c>
      <c r="L42" s="5">
        <v>196</v>
      </c>
      <c r="M42" s="5">
        <v>195</v>
      </c>
      <c r="N42" s="8">
        <v>60</v>
      </c>
      <c r="P42" s="23">
        <f t="shared" si="3"/>
        <v>15</v>
      </c>
      <c r="Q42" s="38">
        <v>480</v>
      </c>
      <c r="R42" s="38" t="s">
        <v>142</v>
      </c>
      <c r="S42" s="5">
        <v>136</v>
      </c>
      <c r="T42" s="5">
        <v>220</v>
      </c>
      <c r="U42" s="5">
        <v>194</v>
      </c>
      <c r="V42" s="8">
        <v>-58</v>
      </c>
    </row>
    <row r="43" spans="1:22">
      <c r="A43" s="37">
        <v>169</v>
      </c>
      <c r="B43" s="37" t="s">
        <v>19</v>
      </c>
      <c r="C43" s="27">
        <v>240</v>
      </c>
      <c r="D43" s="27">
        <v>189</v>
      </c>
      <c r="E43" s="27">
        <f t="shared" si="0"/>
        <v>196</v>
      </c>
      <c r="F43" s="27">
        <f t="shared" si="1"/>
        <v>44</v>
      </c>
      <c r="G43" s="27"/>
      <c r="H43" s="27">
        <f t="shared" si="2"/>
        <v>16</v>
      </c>
      <c r="I43" s="37">
        <v>398</v>
      </c>
      <c r="J43" s="37" t="s">
        <v>119</v>
      </c>
      <c r="K43" s="29">
        <v>254</v>
      </c>
      <c r="L43" s="29">
        <v>183</v>
      </c>
      <c r="M43" s="29">
        <v>196</v>
      </c>
      <c r="N43" s="39">
        <v>58</v>
      </c>
      <c r="P43" s="27">
        <f t="shared" si="3"/>
        <v>16</v>
      </c>
      <c r="Q43" s="37">
        <v>342</v>
      </c>
      <c r="R43" s="37" t="s">
        <v>126</v>
      </c>
      <c r="S43" s="29">
        <v>154</v>
      </c>
      <c r="T43" s="29">
        <v>188</v>
      </c>
      <c r="U43" s="29">
        <v>196</v>
      </c>
      <c r="V43" s="39">
        <v>-42</v>
      </c>
    </row>
    <row r="44" spans="1:22">
      <c r="A44" s="37">
        <v>524</v>
      </c>
      <c r="B44" s="37" t="s">
        <v>133</v>
      </c>
      <c r="C44" s="27">
        <v>239</v>
      </c>
      <c r="D44" s="27">
        <v>184</v>
      </c>
      <c r="E44" s="27">
        <f t="shared" si="0"/>
        <v>196</v>
      </c>
      <c r="F44" s="27">
        <f>ROUND(C33-E44, 0)</f>
        <v>110</v>
      </c>
      <c r="G44" s="27"/>
      <c r="H44" s="27">
        <f t="shared" si="2"/>
        <v>17</v>
      </c>
      <c r="I44" s="37">
        <v>169</v>
      </c>
      <c r="J44" s="37" t="s">
        <v>19</v>
      </c>
      <c r="K44" s="29">
        <v>240</v>
      </c>
      <c r="L44" s="29">
        <v>189</v>
      </c>
      <c r="M44" s="29">
        <v>196</v>
      </c>
      <c r="N44" s="39">
        <v>44</v>
      </c>
      <c r="P44" s="27">
        <f t="shared" si="3"/>
        <v>17</v>
      </c>
      <c r="Q44" s="37">
        <v>364</v>
      </c>
      <c r="R44" s="37" t="s">
        <v>130</v>
      </c>
      <c r="S44" s="29">
        <v>163</v>
      </c>
      <c r="T44" s="29">
        <v>183</v>
      </c>
      <c r="U44" s="29">
        <v>196</v>
      </c>
      <c r="V44" s="39">
        <v>-33</v>
      </c>
    </row>
    <row r="45" spans="1:22">
      <c r="A45" s="37">
        <v>642</v>
      </c>
      <c r="B45" s="37" t="s">
        <v>131</v>
      </c>
      <c r="C45" s="27">
        <v>225</v>
      </c>
      <c r="D45" s="27">
        <v>205</v>
      </c>
      <c r="E45" s="27">
        <f t="shared" si="0"/>
        <v>195</v>
      </c>
      <c r="F45" s="27">
        <f t="shared" si="1"/>
        <v>30</v>
      </c>
      <c r="G45" s="27"/>
      <c r="H45" s="27">
        <f t="shared" si="2"/>
        <v>18</v>
      </c>
      <c r="I45" s="37">
        <v>642</v>
      </c>
      <c r="J45" s="37" t="s">
        <v>131</v>
      </c>
      <c r="K45" s="29">
        <v>225</v>
      </c>
      <c r="L45" s="29">
        <v>205</v>
      </c>
      <c r="M45" s="29">
        <v>195</v>
      </c>
      <c r="N45" s="39">
        <v>30</v>
      </c>
      <c r="P45" s="27">
        <f t="shared" si="3"/>
        <v>18</v>
      </c>
      <c r="Q45" s="37">
        <v>222</v>
      </c>
      <c r="R45" s="37" t="s">
        <v>134</v>
      </c>
      <c r="S45" s="29">
        <v>164</v>
      </c>
      <c r="T45" s="29">
        <v>222</v>
      </c>
      <c r="U45" s="29">
        <v>194</v>
      </c>
      <c r="V45" s="39">
        <v>-30</v>
      </c>
    </row>
    <row r="46" spans="1:22">
      <c r="A46" s="37">
        <v>935</v>
      </c>
      <c r="B46" s="37" t="s">
        <v>136</v>
      </c>
      <c r="C46" s="27">
        <v>222</v>
      </c>
      <c r="D46" s="27">
        <v>191</v>
      </c>
      <c r="E46" s="27">
        <f t="shared" si="0"/>
        <v>196</v>
      </c>
      <c r="F46" s="27">
        <f t="shared" si="1"/>
        <v>26</v>
      </c>
      <c r="G46" s="27"/>
      <c r="H46" s="27">
        <f t="shared" si="2"/>
        <v>19</v>
      </c>
      <c r="I46" s="37">
        <v>935</v>
      </c>
      <c r="J46" s="37" t="s">
        <v>136</v>
      </c>
      <c r="K46" s="29">
        <v>222</v>
      </c>
      <c r="L46" s="29">
        <v>191</v>
      </c>
      <c r="M46" s="29">
        <v>196</v>
      </c>
      <c r="N46" s="39">
        <v>26</v>
      </c>
      <c r="P46" s="27">
        <f t="shared" si="3"/>
        <v>19</v>
      </c>
      <c r="Q46" s="37">
        <v>234</v>
      </c>
      <c r="R46" s="37" t="s">
        <v>124</v>
      </c>
      <c r="S46" s="29">
        <v>170</v>
      </c>
      <c r="T46" s="29">
        <v>214</v>
      </c>
      <c r="U46" s="29">
        <v>195</v>
      </c>
      <c r="V46" s="39">
        <v>-25</v>
      </c>
    </row>
    <row r="47" spans="1:22">
      <c r="A47" s="37">
        <v>669</v>
      </c>
      <c r="B47" s="37" t="s">
        <v>128</v>
      </c>
      <c r="C47" s="27">
        <v>208</v>
      </c>
      <c r="D47" s="27">
        <v>176</v>
      </c>
      <c r="E47" s="27">
        <f t="shared" si="0"/>
        <v>196</v>
      </c>
      <c r="F47" s="27">
        <f t="shared" si="1"/>
        <v>12</v>
      </c>
      <c r="G47" s="27"/>
      <c r="H47" s="27">
        <f t="shared" si="2"/>
        <v>20</v>
      </c>
      <c r="I47" s="37">
        <v>669</v>
      </c>
      <c r="J47" s="37" t="s">
        <v>128</v>
      </c>
      <c r="K47" s="29">
        <v>208</v>
      </c>
      <c r="L47" s="29">
        <v>176</v>
      </c>
      <c r="M47" s="29">
        <v>196</v>
      </c>
      <c r="N47" s="39">
        <v>12</v>
      </c>
      <c r="P47" s="27">
        <f t="shared" si="3"/>
        <v>20</v>
      </c>
      <c r="Q47" s="37">
        <v>88</v>
      </c>
      <c r="R47" s="37" t="s">
        <v>127</v>
      </c>
      <c r="S47" s="29">
        <v>178</v>
      </c>
      <c r="T47" s="29">
        <v>220</v>
      </c>
      <c r="U47" s="29">
        <v>194</v>
      </c>
      <c r="V47" s="39">
        <v>-16</v>
      </c>
    </row>
    <row r="48" spans="1:22">
      <c r="A48" s="37">
        <v>215</v>
      </c>
      <c r="B48" s="37" t="s">
        <v>125</v>
      </c>
      <c r="C48" s="27">
        <v>206</v>
      </c>
      <c r="D48" s="27">
        <v>219</v>
      </c>
      <c r="E48" s="27">
        <f t="shared" si="0"/>
        <v>194</v>
      </c>
      <c r="F48" s="27">
        <f t="shared" si="1"/>
        <v>12</v>
      </c>
      <c r="G48" s="27"/>
      <c r="H48" s="27">
        <f t="shared" si="2"/>
        <v>21</v>
      </c>
      <c r="I48" s="37">
        <v>215</v>
      </c>
      <c r="J48" s="37" t="s">
        <v>125</v>
      </c>
      <c r="K48" s="29">
        <v>206</v>
      </c>
      <c r="L48" s="29">
        <v>219</v>
      </c>
      <c r="M48" s="29">
        <v>194</v>
      </c>
      <c r="N48" s="39">
        <v>12</v>
      </c>
      <c r="P48" s="27">
        <f t="shared" si="3"/>
        <v>21</v>
      </c>
      <c r="Q48" s="37">
        <v>842</v>
      </c>
      <c r="R48" s="37" t="s">
        <v>129</v>
      </c>
      <c r="S48" s="29">
        <v>181</v>
      </c>
      <c r="T48" s="29">
        <v>203</v>
      </c>
      <c r="U48" s="29">
        <v>195</v>
      </c>
      <c r="V48" s="39">
        <v>-14</v>
      </c>
    </row>
    <row r="49" spans="1:22">
      <c r="A49" s="37">
        <v>870</v>
      </c>
      <c r="B49" s="37" t="s">
        <v>137</v>
      </c>
      <c r="C49" s="27">
        <v>193</v>
      </c>
      <c r="D49" s="27">
        <v>205</v>
      </c>
      <c r="E49" s="27">
        <f t="shared" si="0"/>
        <v>195</v>
      </c>
      <c r="F49" s="27">
        <f t="shared" si="1"/>
        <v>-2</v>
      </c>
      <c r="G49" s="27"/>
      <c r="H49" s="27">
        <f t="shared" si="2"/>
        <v>22</v>
      </c>
      <c r="I49" s="37">
        <v>870</v>
      </c>
      <c r="J49" s="37" t="s">
        <v>137</v>
      </c>
      <c r="K49" s="29">
        <v>193</v>
      </c>
      <c r="L49" s="29">
        <v>205</v>
      </c>
      <c r="M49" s="29">
        <v>195</v>
      </c>
      <c r="N49" s="39">
        <v>-2</v>
      </c>
      <c r="P49" s="27">
        <f t="shared" si="3"/>
        <v>22</v>
      </c>
      <c r="Q49" s="37">
        <v>267</v>
      </c>
      <c r="R49" s="37" t="s">
        <v>132</v>
      </c>
      <c r="S49" s="29">
        <v>182</v>
      </c>
      <c r="T49" s="29">
        <v>218</v>
      </c>
      <c r="U49" s="29">
        <v>194</v>
      </c>
      <c r="V49" s="39">
        <v>-12</v>
      </c>
    </row>
    <row r="50" spans="1:22">
      <c r="A50" s="37">
        <v>598</v>
      </c>
      <c r="B50" s="37" t="s">
        <v>135</v>
      </c>
      <c r="C50" s="27">
        <v>191</v>
      </c>
      <c r="D50" s="27">
        <v>179</v>
      </c>
      <c r="E50" s="27">
        <f t="shared" si="0"/>
        <v>196</v>
      </c>
      <c r="F50" s="27">
        <f t="shared" si="1"/>
        <v>-5</v>
      </c>
      <c r="G50" s="27"/>
      <c r="H50" s="27">
        <f t="shared" si="2"/>
        <v>23</v>
      </c>
      <c r="I50" s="37">
        <v>598</v>
      </c>
      <c r="J50" s="37" t="s">
        <v>135</v>
      </c>
      <c r="K50" s="29">
        <v>191</v>
      </c>
      <c r="L50" s="29">
        <v>179</v>
      </c>
      <c r="M50" s="29">
        <v>196</v>
      </c>
      <c r="N50" s="39">
        <v>-5</v>
      </c>
      <c r="P50" s="27">
        <f t="shared" si="3"/>
        <v>23</v>
      </c>
      <c r="Q50" s="37">
        <v>598</v>
      </c>
      <c r="R50" s="37" t="s">
        <v>135</v>
      </c>
      <c r="S50" s="29">
        <v>191</v>
      </c>
      <c r="T50" s="29">
        <v>179</v>
      </c>
      <c r="U50" s="29">
        <v>196</v>
      </c>
      <c r="V50" s="39">
        <v>-5</v>
      </c>
    </row>
    <row r="51" spans="1:22">
      <c r="A51" s="37">
        <v>267</v>
      </c>
      <c r="B51" s="37" t="s">
        <v>132</v>
      </c>
      <c r="C51" s="27">
        <v>182</v>
      </c>
      <c r="D51" s="27">
        <v>218</v>
      </c>
      <c r="E51" s="27">
        <f t="shared" si="0"/>
        <v>194</v>
      </c>
      <c r="F51" s="27">
        <f t="shared" si="1"/>
        <v>-12</v>
      </c>
      <c r="G51" s="27"/>
      <c r="H51" s="27">
        <f t="shared" si="2"/>
        <v>24</v>
      </c>
      <c r="I51" s="37">
        <v>267</v>
      </c>
      <c r="J51" s="37" t="s">
        <v>132</v>
      </c>
      <c r="K51" s="29">
        <v>182</v>
      </c>
      <c r="L51" s="29">
        <v>218</v>
      </c>
      <c r="M51" s="29">
        <v>194</v>
      </c>
      <c r="N51" s="39">
        <v>-12</v>
      </c>
      <c r="P51" s="27">
        <f t="shared" si="3"/>
        <v>24</v>
      </c>
      <c r="Q51" s="37">
        <v>870</v>
      </c>
      <c r="R51" s="37" t="s">
        <v>137</v>
      </c>
      <c r="S51" s="29">
        <v>193</v>
      </c>
      <c r="T51" s="29">
        <v>205</v>
      </c>
      <c r="U51" s="29">
        <v>195</v>
      </c>
      <c r="V51" s="39">
        <v>-2</v>
      </c>
    </row>
    <row r="52" spans="1:22">
      <c r="A52" s="37">
        <v>842</v>
      </c>
      <c r="B52" s="41" t="s">
        <v>129</v>
      </c>
      <c r="C52" s="27">
        <v>181</v>
      </c>
      <c r="D52" s="27">
        <v>203</v>
      </c>
      <c r="E52" s="27">
        <f t="shared" si="0"/>
        <v>195</v>
      </c>
      <c r="F52" s="27">
        <f t="shared" si="1"/>
        <v>-14</v>
      </c>
      <c r="G52" s="27"/>
      <c r="H52" s="27">
        <f t="shared" si="2"/>
        <v>25</v>
      </c>
      <c r="I52" s="37">
        <v>842</v>
      </c>
      <c r="J52" s="37" t="s">
        <v>129</v>
      </c>
      <c r="K52" s="29">
        <v>181</v>
      </c>
      <c r="L52" s="29">
        <v>203</v>
      </c>
      <c r="M52" s="29">
        <v>195</v>
      </c>
      <c r="N52" s="39">
        <v>-14</v>
      </c>
      <c r="P52" s="27">
        <f t="shared" si="3"/>
        <v>25</v>
      </c>
      <c r="Q52" s="37">
        <v>669</v>
      </c>
      <c r="R52" s="37" t="s">
        <v>128</v>
      </c>
      <c r="S52" s="29">
        <v>208</v>
      </c>
      <c r="T52" s="29">
        <v>176</v>
      </c>
      <c r="U52" s="29">
        <v>196</v>
      </c>
      <c r="V52" s="39">
        <v>12</v>
      </c>
    </row>
    <row r="53" spans="1:22">
      <c r="A53" s="37">
        <v>88</v>
      </c>
      <c r="B53" s="37" t="s">
        <v>127</v>
      </c>
      <c r="C53" s="27">
        <v>178</v>
      </c>
      <c r="D53" s="27">
        <v>220</v>
      </c>
      <c r="E53" s="27">
        <f t="shared" si="0"/>
        <v>194</v>
      </c>
      <c r="F53" s="27">
        <f t="shared" si="1"/>
        <v>-16</v>
      </c>
      <c r="G53" s="27"/>
      <c r="H53" s="27">
        <f t="shared" si="2"/>
        <v>26</v>
      </c>
      <c r="I53" s="37">
        <v>88</v>
      </c>
      <c r="J53" s="37" t="s">
        <v>127</v>
      </c>
      <c r="K53" s="29">
        <v>178</v>
      </c>
      <c r="L53" s="29">
        <v>220</v>
      </c>
      <c r="M53" s="29">
        <v>194</v>
      </c>
      <c r="N53" s="39">
        <v>-16</v>
      </c>
      <c r="P53" s="27">
        <f t="shared" si="3"/>
        <v>26</v>
      </c>
      <c r="Q53" s="37">
        <v>215</v>
      </c>
      <c r="R53" s="37" t="s">
        <v>125</v>
      </c>
      <c r="S53" s="29">
        <v>206</v>
      </c>
      <c r="T53" s="29">
        <v>219</v>
      </c>
      <c r="U53" s="29">
        <v>194</v>
      </c>
      <c r="V53" s="39">
        <v>12</v>
      </c>
    </row>
    <row r="54" spans="1:22">
      <c r="A54" s="37">
        <v>234</v>
      </c>
      <c r="B54" s="37" t="s">
        <v>124</v>
      </c>
      <c r="C54" s="27">
        <v>170</v>
      </c>
      <c r="D54" s="27">
        <v>214</v>
      </c>
      <c r="E54" s="27">
        <f t="shared" si="0"/>
        <v>195</v>
      </c>
      <c r="F54" s="27">
        <f t="shared" si="1"/>
        <v>-25</v>
      </c>
      <c r="G54" s="27"/>
      <c r="H54" s="27">
        <f t="shared" si="2"/>
        <v>27</v>
      </c>
      <c r="I54" s="37">
        <v>234</v>
      </c>
      <c r="J54" s="37" t="s">
        <v>124</v>
      </c>
      <c r="K54" s="29">
        <v>170</v>
      </c>
      <c r="L54" s="29">
        <v>214</v>
      </c>
      <c r="M54" s="29">
        <v>195</v>
      </c>
      <c r="N54" s="39">
        <v>-25</v>
      </c>
      <c r="P54" s="27">
        <f t="shared" si="3"/>
        <v>27</v>
      </c>
      <c r="Q54" s="37">
        <v>935</v>
      </c>
      <c r="R54" s="37" t="s">
        <v>136</v>
      </c>
      <c r="S54" s="29">
        <v>222</v>
      </c>
      <c r="T54" s="29">
        <v>191</v>
      </c>
      <c r="U54" s="29">
        <v>196</v>
      </c>
      <c r="V54" s="39">
        <v>26</v>
      </c>
    </row>
    <row r="55" spans="1:22">
      <c r="A55" s="37">
        <v>222</v>
      </c>
      <c r="B55" s="41" t="s">
        <v>134</v>
      </c>
      <c r="C55" s="27">
        <v>164</v>
      </c>
      <c r="D55" s="27">
        <v>222</v>
      </c>
      <c r="E55" s="27">
        <f t="shared" si="0"/>
        <v>194</v>
      </c>
      <c r="F55" s="27">
        <f t="shared" si="1"/>
        <v>-30</v>
      </c>
      <c r="G55" s="27"/>
      <c r="H55" s="27">
        <f t="shared" si="2"/>
        <v>28</v>
      </c>
      <c r="I55" s="37">
        <v>222</v>
      </c>
      <c r="J55" s="37" t="s">
        <v>134</v>
      </c>
      <c r="K55" s="29">
        <v>164</v>
      </c>
      <c r="L55" s="29">
        <v>222</v>
      </c>
      <c r="M55" s="29">
        <v>194</v>
      </c>
      <c r="N55" s="39">
        <v>-30</v>
      </c>
      <c r="P55" s="27">
        <f t="shared" si="3"/>
        <v>28</v>
      </c>
      <c r="Q55" s="37">
        <v>642</v>
      </c>
      <c r="R55" s="37" t="s">
        <v>131</v>
      </c>
      <c r="S55" s="29">
        <v>225</v>
      </c>
      <c r="T55" s="29">
        <v>205</v>
      </c>
      <c r="U55" s="29">
        <v>195</v>
      </c>
      <c r="V55" s="39">
        <v>30</v>
      </c>
    </row>
    <row r="56" spans="1:22">
      <c r="A56" s="37">
        <v>364</v>
      </c>
      <c r="B56" s="41" t="s">
        <v>130</v>
      </c>
      <c r="C56" s="27">
        <v>163</v>
      </c>
      <c r="D56" s="27">
        <v>183</v>
      </c>
      <c r="E56" s="27">
        <f t="shared" si="0"/>
        <v>196</v>
      </c>
      <c r="F56" s="27">
        <f t="shared" si="1"/>
        <v>-33</v>
      </c>
      <c r="G56" s="27"/>
      <c r="H56" s="27">
        <f t="shared" si="2"/>
        <v>29</v>
      </c>
      <c r="I56" s="37">
        <v>364</v>
      </c>
      <c r="J56" s="37" t="s">
        <v>130</v>
      </c>
      <c r="K56" s="29">
        <v>163</v>
      </c>
      <c r="L56" s="29">
        <v>183</v>
      </c>
      <c r="M56" s="29">
        <v>196</v>
      </c>
      <c r="N56" s="39">
        <v>-33</v>
      </c>
      <c r="P56" s="27">
        <f t="shared" si="3"/>
        <v>29</v>
      </c>
      <c r="Q56" s="37">
        <v>169</v>
      </c>
      <c r="R56" s="37" t="s">
        <v>19</v>
      </c>
      <c r="S56" s="29">
        <v>240</v>
      </c>
      <c r="T56" s="29">
        <v>189</v>
      </c>
      <c r="U56" s="29">
        <v>196</v>
      </c>
      <c r="V56" s="39">
        <v>44</v>
      </c>
    </row>
    <row r="57" spans="1:22">
      <c r="A57" s="37">
        <v>342</v>
      </c>
      <c r="B57" s="37" t="s">
        <v>126</v>
      </c>
      <c r="C57" s="27">
        <v>154</v>
      </c>
      <c r="D57" s="27">
        <v>188</v>
      </c>
      <c r="E57" s="27">
        <f t="shared" si="0"/>
        <v>196</v>
      </c>
      <c r="F57" s="27">
        <f t="shared" si="1"/>
        <v>-42</v>
      </c>
      <c r="G57" s="27"/>
      <c r="H57" s="27">
        <f t="shared" si="2"/>
        <v>30</v>
      </c>
      <c r="I57" s="37">
        <v>342</v>
      </c>
      <c r="J57" s="37" t="s">
        <v>126</v>
      </c>
      <c r="K57" s="29">
        <v>154</v>
      </c>
      <c r="L57" s="29">
        <v>188</v>
      </c>
      <c r="M57" s="29">
        <v>196</v>
      </c>
      <c r="N57" s="39">
        <v>-42</v>
      </c>
      <c r="P57" s="27">
        <f t="shared" si="3"/>
        <v>30</v>
      </c>
      <c r="Q57" s="37">
        <v>398</v>
      </c>
      <c r="R57" s="37" t="s">
        <v>119</v>
      </c>
      <c r="S57" s="29">
        <v>254</v>
      </c>
      <c r="T57" s="29">
        <v>183</v>
      </c>
      <c r="U57" s="29">
        <v>196</v>
      </c>
      <c r="V57" s="39">
        <v>58</v>
      </c>
    </row>
    <row r="58" spans="1:22">
      <c r="A58" s="37">
        <v>480</v>
      </c>
      <c r="B58" s="37" t="s">
        <v>142</v>
      </c>
      <c r="C58" s="27">
        <v>136</v>
      </c>
      <c r="D58" s="27">
        <v>220</v>
      </c>
      <c r="E58" s="27">
        <f t="shared" si="0"/>
        <v>194</v>
      </c>
      <c r="F58" s="27">
        <f t="shared" si="1"/>
        <v>-58</v>
      </c>
      <c r="G58" s="27"/>
      <c r="H58" s="27">
        <f t="shared" si="2"/>
        <v>31</v>
      </c>
      <c r="I58" s="37">
        <v>480</v>
      </c>
      <c r="J58" s="37" t="s">
        <v>142</v>
      </c>
      <c r="K58" s="29">
        <v>136</v>
      </c>
      <c r="L58" s="29">
        <v>220</v>
      </c>
      <c r="M58" s="29">
        <v>194</v>
      </c>
      <c r="N58" s="39">
        <v>-58</v>
      </c>
      <c r="P58" s="27">
        <f t="shared" si="3"/>
        <v>31</v>
      </c>
      <c r="Q58" s="37">
        <v>321</v>
      </c>
      <c r="R58" s="37" t="s">
        <v>116</v>
      </c>
      <c r="S58" s="29">
        <v>255</v>
      </c>
      <c r="T58" s="29">
        <v>196</v>
      </c>
      <c r="U58" s="29">
        <v>195</v>
      </c>
      <c r="V58" s="39">
        <v>60</v>
      </c>
    </row>
    <row r="59" spans="1:22">
      <c r="A59" s="37">
        <v>21</v>
      </c>
      <c r="B59" s="41" t="s">
        <v>145</v>
      </c>
      <c r="C59" s="27">
        <v>131</v>
      </c>
      <c r="D59" s="27">
        <v>200</v>
      </c>
      <c r="E59" s="27">
        <f t="shared" si="0"/>
        <v>195</v>
      </c>
      <c r="F59" s="27">
        <f t="shared" si="1"/>
        <v>-64</v>
      </c>
      <c r="G59" s="27"/>
      <c r="H59" s="27">
        <f t="shared" si="2"/>
        <v>32</v>
      </c>
      <c r="I59" s="37">
        <v>21</v>
      </c>
      <c r="J59" s="37" t="s">
        <v>145</v>
      </c>
      <c r="K59" s="29">
        <v>131</v>
      </c>
      <c r="L59" s="29">
        <v>200</v>
      </c>
      <c r="M59" s="29">
        <v>195</v>
      </c>
      <c r="N59" s="39">
        <v>-64</v>
      </c>
      <c r="P59" s="27">
        <f t="shared" si="3"/>
        <v>32</v>
      </c>
      <c r="Q59" s="37">
        <v>168</v>
      </c>
      <c r="R59" s="37" t="s">
        <v>114</v>
      </c>
      <c r="S59" s="29">
        <v>257</v>
      </c>
      <c r="T59" s="29">
        <v>192</v>
      </c>
      <c r="U59" s="29">
        <v>196</v>
      </c>
      <c r="V59" s="39">
        <v>61</v>
      </c>
    </row>
    <row r="60" spans="1:22">
      <c r="A60" s="37">
        <v>423</v>
      </c>
      <c r="B60" s="37" t="s">
        <v>138</v>
      </c>
      <c r="C60" s="27">
        <v>115</v>
      </c>
      <c r="D60" s="27">
        <v>206</v>
      </c>
      <c r="E60" s="27">
        <f t="shared" si="0"/>
        <v>195</v>
      </c>
      <c r="F60" s="27">
        <f t="shared" si="1"/>
        <v>-80</v>
      </c>
      <c r="G60" s="27"/>
      <c r="H60" s="27">
        <f t="shared" si="2"/>
        <v>33</v>
      </c>
      <c r="I60" s="37">
        <v>423</v>
      </c>
      <c r="J60" s="37" t="s">
        <v>138</v>
      </c>
      <c r="K60" s="29">
        <v>115</v>
      </c>
      <c r="L60" s="29">
        <v>206</v>
      </c>
      <c r="M60" s="29">
        <v>195</v>
      </c>
      <c r="N60" s="39">
        <v>-80</v>
      </c>
      <c r="P60" s="27">
        <f t="shared" si="3"/>
        <v>33</v>
      </c>
      <c r="Q60" s="37">
        <v>104</v>
      </c>
      <c r="R60" s="37" t="s">
        <v>115</v>
      </c>
      <c r="S60" s="29">
        <v>262</v>
      </c>
      <c r="T60" s="29">
        <v>186</v>
      </c>
      <c r="U60" s="29">
        <v>196</v>
      </c>
      <c r="V60" s="39">
        <v>66</v>
      </c>
    </row>
    <row r="61" spans="1:22">
      <c r="A61" s="37">
        <v>488</v>
      </c>
      <c r="B61" s="41" t="s">
        <v>147</v>
      </c>
      <c r="C61" s="27">
        <v>110</v>
      </c>
      <c r="D61" s="27">
        <v>195</v>
      </c>
      <c r="E61" s="27">
        <f t="shared" si="0"/>
        <v>196</v>
      </c>
      <c r="F61" s="27">
        <f t="shared" si="1"/>
        <v>-86</v>
      </c>
      <c r="G61" s="27"/>
      <c r="H61" s="27">
        <f t="shared" si="2"/>
        <v>34</v>
      </c>
      <c r="I61" s="37">
        <v>488</v>
      </c>
      <c r="J61" s="37" t="s">
        <v>147</v>
      </c>
      <c r="K61" s="29">
        <v>110</v>
      </c>
      <c r="L61" s="29">
        <v>195</v>
      </c>
      <c r="M61" s="29">
        <v>196</v>
      </c>
      <c r="N61" s="39">
        <v>-86</v>
      </c>
      <c r="P61" s="27">
        <f t="shared" si="3"/>
        <v>34</v>
      </c>
      <c r="Q61" s="37">
        <v>239</v>
      </c>
      <c r="R61" s="37" t="s">
        <v>117</v>
      </c>
      <c r="S61" s="29">
        <v>262</v>
      </c>
      <c r="T61" s="29">
        <v>211</v>
      </c>
      <c r="U61" s="29">
        <v>195</v>
      </c>
      <c r="V61" s="39">
        <v>67</v>
      </c>
    </row>
    <row r="62" spans="1:22">
      <c r="A62" s="37">
        <v>608</v>
      </c>
      <c r="B62" s="37" t="s">
        <v>151</v>
      </c>
      <c r="C62" s="27">
        <v>108</v>
      </c>
      <c r="D62" s="27">
        <v>224</v>
      </c>
      <c r="E62" s="27">
        <f t="shared" si="0"/>
        <v>194</v>
      </c>
      <c r="F62" s="27">
        <f t="shared" si="1"/>
        <v>-86</v>
      </c>
      <c r="G62" s="27"/>
      <c r="H62" s="27">
        <f t="shared" si="2"/>
        <v>35</v>
      </c>
      <c r="I62" s="37">
        <v>608</v>
      </c>
      <c r="J62" s="37" t="s">
        <v>151</v>
      </c>
      <c r="K62" s="29">
        <v>108</v>
      </c>
      <c r="L62" s="29">
        <v>224</v>
      </c>
      <c r="M62" s="29">
        <v>194</v>
      </c>
      <c r="N62" s="39">
        <v>-86</v>
      </c>
      <c r="P62" s="27">
        <f t="shared" si="3"/>
        <v>35</v>
      </c>
      <c r="Q62" s="37">
        <v>630</v>
      </c>
      <c r="R62" s="37" t="s">
        <v>17</v>
      </c>
      <c r="S62" s="29">
        <v>277</v>
      </c>
      <c r="T62" s="29">
        <v>208</v>
      </c>
      <c r="U62" s="29">
        <v>195</v>
      </c>
      <c r="V62" s="39">
        <v>82</v>
      </c>
    </row>
    <row r="63" spans="1:22">
      <c r="A63" s="37">
        <v>461</v>
      </c>
      <c r="B63" s="37" t="s">
        <v>140</v>
      </c>
      <c r="C63" s="27">
        <v>104</v>
      </c>
      <c r="D63" s="27">
        <v>190</v>
      </c>
      <c r="E63" s="27">
        <f t="shared" si="0"/>
        <v>196</v>
      </c>
      <c r="F63" s="27">
        <f t="shared" si="1"/>
        <v>-92</v>
      </c>
      <c r="G63" s="27"/>
      <c r="H63" s="27">
        <f t="shared" si="2"/>
        <v>36</v>
      </c>
      <c r="I63" s="37">
        <v>461</v>
      </c>
      <c r="J63" s="37" t="s">
        <v>140</v>
      </c>
      <c r="K63" s="29">
        <v>104</v>
      </c>
      <c r="L63" s="29">
        <v>190</v>
      </c>
      <c r="M63" s="29">
        <v>196</v>
      </c>
      <c r="N63" s="39">
        <v>-92</v>
      </c>
      <c r="P63" s="27">
        <f t="shared" si="3"/>
        <v>36</v>
      </c>
      <c r="Q63" s="37">
        <v>471</v>
      </c>
      <c r="R63" s="37" t="s">
        <v>112</v>
      </c>
      <c r="S63" s="29">
        <v>286</v>
      </c>
      <c r="T63" s="29">
        <v>210</v>
      </c>
      <c r="U63" s="29">
        <v>195</v>
      </c>
      <c r="V63" s="39">
        <v>91</v>
      </c>
    </row>
    <row r="64" spans="1:22">
      <c r="A64" s="37">
        <v>235</v>
      </c>
      <c r="B64" s="41" t="s">
        <v>144</v>
      </c>
      <c r="C64" s="27">
        <v>101</v>
      </c>
      <c r="D64" s="27">
        <v>189</v>
      </c>
      <c r="E64" s="27">
        <f t="shared" si="0"/>
        <v>196</v>
      </c>
      <c r="F64" s="27">
        <f t="shared" si="1"/>
        <v>-95</v>
      </c>
      <c r="G64" s="27"/>
      <c r="H64" s="27">
        <f t="shared" si="2"/>
        <v>37</v>
      </c>
      <c r="I64" s="37">
        <v>235</v>
      </c>
      <c r="J64" s="37" t="s">
        <v>144</v>
      </c>
      <c r="K64" s="29">
        <v>101</v>
      </c>
      <c r="L64" s="29">
        <v>189</v>
      </c>
      <c r="M64" s="29">
        <v>196</v>
      </c>
      <c r="N64" s="39">
        <v>-95</v>
      </c>
      <c r="P64" s="27">
        <f t="shared" si="3"/>
        <v>37</v>
      </c>
      <c r="Q64" s="37">
        <v>490</v>
      </c>
      <c r="R64" s="37" t="s">
        <v>18</v>
      </c>
      <c r="S64" s="29">
        <v>295</v>
      </c>
      <c r="T64" s="29">
        <v>199</v>
      </c>
      <c r="U64" s="29">
        <v>195</v>
      </c>
      <c r="V64" s="39">
        <v>100</v>
      </c>
    </row>
    <row r="65" spans="1:22">
      <c r="A65" s="37">
        <v>327</v>
      </c>
      <c r="B65" s="37" t="s">
        <v>139</v>
      </c>
      <c r="C65" s="27">
        <v>99</v>
      </c>
      <c r="D65" s="27">
        <v>210</v>
      </c>
      <c r="E65" s="27">
        <f t="shared" si="0"/>
        <v>195</v>
      </c>
      <c r="F65" s="27">
        <f t="shared" si="1"/>
        <v>-96</v>
      </c>
      <c r="G65" s="27"/>
      <c r="H65" s="27">
        <f t="shared" si="2"/>
        <v>38</v>
      </c>
      <c r="I65" s="37">
        <v>327</v>
      </c>
      <c r="J65" s="37" t="s">
        <v>139</v>
      </c>
      <c r="K65" s="29">
        <v>99</v>
      </c>
      <c r="L65" s="29">
        <v>210</v>
      </c>
      <c r="M65" s="29">
        <v>195</v>
      </c>
      <c r="N65" s="39">
        <v>-96</v>
      </c>
      <c r="P65" s="27">
        <f t="shared" si="3"/>
        <v>38</v>
      </c>
      <c r="Q65" s="37">
        <v>7</v>
      </c>
      <c r="R65" s="37" t="s">
        <v>122</v>
      </c>
      <c r="S65" s="29">
        <v>298</v>
      </c>
      <c r="T65" s="29">
        <v>196</v>
      </c>
      <c r="U65" s="29">
        <v>195</v>
      </c>
      <c r="V65" s="39">
        <v>103</v>
      </c>
    </row>
    <row r="66" spans="1:22">
      <c r="A66" s="37">
        <v>758</v>
      </c>
      <c r="B66" s="37" t="s">
        <v>148</v>
      </c>
      <c r="C66" s="27">
        <v>97</v>
      </c>
      <c r="D66" s="27">
        <v>204</v>
      </c>
      <c r="E66" s="27">
        <f t="shared" si="0"/>
        <v>195</v>
      </c>
      <c r="F66" s="27">
        <f t="shared" si="1"/>
        <v>-98</v>
      </c>
      <c r="G66" s="27"/>
      <c r="H66" s="27">
        <f t="shared" si="2"/>
        <v>39</v>
      </c>
      <c r="I66" s="37">
        <v>758</v>
      </c>
      <c r="J66" s="37" t="s">
        <v>148</v>
      </c>
      <c r="K66" s="29">
        <v>97</v>
      </c>
      <c r="L66" s="29">
        <v>204</v>
      </c>
      <c r="M66" s="29">
        <v>195</v>
      </c>
      <c r="N66" s="39">
        <v>-98</v>
      </c>
      <c r="P66" s="27">
        <f t="shared" si="3"/>
        <v>39</v>
      </c>
      <c r="Q66" s="37">
        <v>944</v>
      </c>
      <c r="R66" s="37" t="s">
        <v>121</v>
      </c>
      <c r="S66" s="29">
        <v>306</v>
      </c>
      <c r="T66" s="29">
        <v>176</v>
      </c>
      <c r="U66" s="29">
        <v>196</v>
      </c>
      <c r="V66" s="39">
        <v>110</v>
      </c>
    </row>
    <row r="67" spans="1:22">
      <c r="A67" s="37">
        <v>795</v>
      </c>
      <c r="B67" s="37" t="s">
        <v>141</v>
      </c>
      <c r="C67" s="27">
        <v>92</v>
      </c>
      <c r="D67" s="27">
        <v>197</v>
      </c>
      <c r="E67" s="27">
        <f t="shared" si="0"/>
        <v>195</v>
      </c>
      <c r="F67" s="27">
        <f t="shared" si="1"/>
        <v>-103</v>
      </c>
      <c r="G67" s="27"/>
      <c r="H67" s="27">
        <f t="shared" si="2"/>
        <v>40</v>
      </c>
      <c r="I67" s="37">
        <v>795</v>
      </c>
      <c r="J67" s="37" t="s">
        <v>141</v>
      </c>
      <c r="K67" s="29">
        <v>92</v>
      </c>
      <c r="L67" s="29">
        <v>197</v>
      </c>
      <c r="M67" s="29">
        <v>195</v>
      </c>
      <c r="N67" s="39">
        <v>-103</v>
      </c>
      <c r="P67" s="27">
        <f t="shared" si="3"/>
        <v>40</v>
      </c>
      <c r="Q67" s="37">
        <v>524</v>
      </c>
      <c r="R67" s="37" t="s">
        <v>133</v>
      </c>
      <c r="S67" s="29">
        <v>239</v>
      </c>
      <c r="T67" s="29">
        <v>184</v>
      </c>
      <c r="U67" s="29">
        <v>196</v>
      </c>
      <c r="V67" s="39">
        <v>110</v>
      </c>
    </row>
    <row r="68" spans="1:22">
      <c r="A68" s="37">
        <v>257</v>
      </c>
      <c r="B68" s="37" t="s">
        <v>143</v>
      </c>
      <c r="C68" s="27">
        <v>89</v>
      </c>
      <c r="D68" s="27">
        <v>184</v>
      </c>
      <c r="E68" s="27">
        <f t="shared" si="0"/>
        <v>196</v>
      </c>
      <c r="F68" s="27">
        <f t="shared" si="1"/>
        <v>-107</v>
      </c>
      <c r="G68" s="27"/>
      <c r="H68" s="27">
        <f t="shared" si="2"/>
        <v>41</v>
      </c>
      <c r="I68" s="37">
        <v>257</v>
      </c>
      <c r="J68" s="37" t="s">
        <v>143</v>
      </c>
      <c r="K68" s="29">
        <v>89</v>
      </c>
      <c r="L68" s="29">
        <v>184</v>
      </c>
      <c r="M68" s="29">
        <v>196</v>
      </c>
      <c r="N68" s="39">
        <v>-107</v>
      </c>
      <c r="P68" s="27">
        <f t="shared" si="3"/>
        <v>41</v>
      </c>
      <c r="Q68" s="37">
        <v>338</v>
      </c>
      <c r="R68" s="37" t="s">
        <v>123</v>
      </c>
      <c r="S68" s="29">
        <v>320</v>
      </c>
      <c r="T68" s="29">
        <v>223</v>
      </c>
      <c r="U68" s="29">
        <v>194</v>
      </c>
      <c r="V68" s="39">
        <v>126</v>
      </c>
    </row>
    <row r="69" spans="1:22">
      <c r="A69" s="37">
        <v>93</v>
      </c>
      <c r="B69" s="41" t="s">
        <v>152</v>
      </c>
      <c r="C69" s="27">
        <v>77</v>
      </c>
      <c r="D69" s="27">
        <v>175</v>
      </c>
      <c r="E69" s="27">
        <f t="shared" si="0"/>
        <v>196</v>
      </c>
      <c r="F69" s="27">
        <f t="shared" si="1"/>
        <v>-119</v>
      </c>
      <c r="G69" s="27"/>
      <c r="H69" s="27">
        <f t="shared" si="2"/>
        <v>42</v>
      </c>
      <c r="I69" s="37">
        <v>93</v>
      </c>
      <c r="J69" s="37" t="s">
        <v>152</v>
      </c>
      <c r="K69" s="29">
        <v>77</v>
      </c>
      <c r="L69" s="29">
        <v>175</v>
      </c>
      <c r="M69" s="29">
        <v>196</v>
      </c>
      <c r="N69" s="39">
        <v>-119</v>
      </c>
      <c r="P69" s="27">
        <f t="shared" si="3"/>
        <v>42</v>
      </c>
      <c r="Q69" s="37">
        <v>783</v>
      </c>
      <c r="R69" s="37" t="s">
        <v>118</v>
      </c>
      <c r="S69" s="29">
        <v>322</v>
      </c>
      <c r="T69" s="29">
        <v>215</v>
      </c>
      <c r="U69" s="29">
        <v>195</v>
      </c>
      <c r="V69" s="39">
        <v>127</v>
      </c>
    </row>
    <row r="70" spans="1:22">
      <c r="A70" s="37">
        <v>703</v>
      </c>
      <c r="B70" s="37" t="s">
        <v>149</v>
      </c>
      <c r="C70" s="27">
        <v>71</v>
      </c>
      <c r="D70" s="27">
        <v>216</v>
      </c>
      <c r="E70" s="27">
        <f t="shared" si="0"/>
        <v>195</v>
      </c>
      <c r="F70" s="27">
        <f t="shared" si="1"/>
        <v>-124</v>
      </c>
      <c r="G70" s="27"/>
      <c r="H70" s="27">
        <f t="shared" si="2"/>
        <v>43</v>
      </c>
      <c r="I70" s="37">
        <v>703</v>
      </c>
      <c r="J70" s="37" t="s">
        <v>149</v>
      </c>
      <c r="K70" s="29">
        <v>71</v>
      </c>
      <c r="L70" s="29">
        <v>216</v>
      </c>
      <c r="M70" s="29">
        <v>195</v>
      </c>
      <c r="N70" s="39">
        <v>-124</v>
      </c>
      <c r="P70" s="27">
        <f t="shared" si="3"/>
        <v>43</v>
      </c>
      <c r="Q70" s="37">
        <v>405</v>
      </c>
      <c r="R70" s="37" t="s">
        <v>20</v>
      </c>
      <c r="S70" s="29">
        <v>333</v>
      </c>
      <c r="T70" s="29">
        <v>191</v>
      </c>
      <c r="U70" s="29">
        <v>196</v>
      </c>
      <c r="V70" s="39">
        <v>137</v>
      </c>
    </row>
    <row r="71" spans="1:22">
      <c r="A71" s="37">
        <v>422</v>
      </c>
      <c r="B71" s="41" t="s">
        <v>150</v>
      </c>
      <c r="C71" s="27">
        <v>69</v>
      </c>
      <c r="D71" s="27">
        <v>179</v>
      </c>
      <c r="E71" s="27">
        <f t="shared" si="0"/>
        <v>196</v>
      </c>
      <c r="F71" s="27">
        <f t="shared" si="1"/>
        <v>-127</v>
      </c>
      <c r="G71" s="27"/>
      <c r="H71" s="27">
        <f t="shared" si="2"/>
        <v>44</v>
      </c>
      <c r="I71" s="37">
        <v>422</v>
      </c>
      <c r="J71" s="37" t="s">
        <v>150</v>
      </c>
      <c r="K71" s="29">
        <v>69</v>
      </c>
      <c r="L71" s="29">
        <v>179</v>
      </c>
      <c r="M71" s="29">
        <v>196</v>
      </c>
      <c r="N71" s="39">
        <v>-127</v>
      </c>
      <c r="P71" s="27">
        <f t="shared" si="3"/>
        <v>44</v>
      </c>
      <c r="Q71" s="37">
        <v>284</v>
      </c>
      <c r="R71" s="37" t="s">
        <v>120</v>
      </c>
      <c r="S71" s="29">
        <v>347</v>
      </c>
      <c r="T71" s="29">
        <v>195</v>
      </c>
      <c r="U71" s="29">
        <v>196</v>
      </c>
      <c r="V71" s="39">
        <v>151</v>
      </c>
    </row>
    <row r="72" spans="1:22">
      <c r="A72" s="37">
        <v>789</v>
      </c>
      <c r="B72" s="37" t="s">
        <v>146</v>
      </c>
      <c r="C72" s="27">
        <v>53</v>
      </c>
      <c r="D72" s="27">
        <v>201</v>
      </c>
      <c r="E72" s="27">
        <f t="shared" si="0"/>
        <v>195</v>
      </c>
      <c r="F72" s="27">
        <f t="shared" si="1"/>
        <v>-142</v>
      </c>
      <c r="G72" s="27"/>
      <c r="H72" s="27">
        <f t="shared" si="2"/>
        <v>45</v>
      </c>
      <c r="I72" s="37">
        <v>789</v>
      </c>
      <c r="J72" s="37" t="s">
        <v>146</v>
      </c>
      <c r="K72" s="29">
        <v>53</v>
      </c>
      <c r="L72" s="29">
        <v>201</v>
      </c>
      <c r="M72" s="29">
        <v>195</v>
      </c>
      <c r="N72" s="39">
        <v>-142</v>
      </c>
      <c r="P72" s="27">
        <f t="shared" si="3"/>
        <v>45</v>
      </c>
      <c r="Q72" s="37">
        <v>728</v>
      </c>
      <c r="R72" s="37" t="s">
        <v>113</v>
      </c>
      <c r="S72" s="29">
        <v>347</v>
      </c>
      <c r="T72" s="29">
        <v>197</v>
      </c>
      <c r="U72" s="29">
        <v>195</v>
      </c>
      <c r="V72" s="39">
        <v>152</v>
      </c>
    </row>
    <row r="73" spans="1:22">
      <c r="C73" s="32"/>
      <c r="D73" s="32"/>
      <c r="E73" s="32"/>
      <c r="F73" s="32"/>
      <c r="G73" s="32"/>
      <c r="H73" s="32"/>
      <c r="I73" s="37"/>
      <c r="J73" s="37"/>
      <c r="K73" s="29"/>
      <c r="L73" s="29"/>
      <c r="M73" s="29"/>
      <c r="N73" s="29"/>
      <c r="P73" s="32"/>
    </row>
    <row r="74" spans="1:22">
      <c r="C74" s="32"/>
      <c r="D74" s="32"/>
      <c r="E74" s="32"/>
      <c r="F74" s="32"/>
      <c r="G74" s="32"/>
      <c r="H74" s="32"/>
      <c r="I74" s="37"/>
      <c r="J74" s="37"/>
      <c r="K74" s="29"/>
      <c r="L74" s="29"/>
      <c r="M74" s="29"/>
      <c r="N74" s="29"/>
      <c r="P74" s="32"/>
    </row>
    <row r="75" spans="1:22">
      <c r="C75" s="32"/>
      <c r="D75" s="32"/>
      <c r="E75" s="32"/>
      <c r="F75" s="32"/>
      <c r="G75" s="32"/>
      <c r="H75" s="32"/>
      <c r="I75" s="37"/>
      <c r="J75" s="37"/>
      <c r="K75" s="29"/>
      <c r="L75" s="29"/>
      <c r="M75" s="29"/>
      <c r="N75" s="29"/>
      <c r="P75" s="32"/>
    </row>
    <row r="76" spans="1:22">
      <c r="C76" s="32"/>
      <c r="D76" s="32"/>
      <c r="E76" s="32"/>
      <c r="F76" s="32"/>
      <c r="G76" s="32"/>
      <c r="H76" s="32"/>
      <c r="I76" s="37"/>
      <c r="J76" s="37"/>
      <c r="K76" s="29"/>
      <c r="L76" s="29"/>
      <c r="M76" s="29"/>
      <c r="N76" s="29"/>
      <c r="P76" s="32"/>
    </row>
    <row r="77" spans="1:22">
      <c r="C77" s="32"/>
      <c r="D77" s="32"/>
      <c r="E77" s="32"/>
      <c r="F77" s="32"/>
      <c r="G77" s="32"/>
      <c r="H77" s="32"/>
      <c r="I77" s="37"/>
      <c r="J77" s="37"/>
      <c r="K77" s="29"/>
      <c r="L77" s="29"/>
      <c r="M77" s="29"/>
      <c r="N77" s="29"/>
      <c r="P77" s="32"/>
    </row>
    <row r="78" spans="1:22">
      <c r="C78" s="32"/>
      <c r="D78" s="32"/>
      <c r="E78" s="32"/>
      <c r="F78" s="32"/>
      <c r="G78" s="32"/>
      <c r="H78" s="32"/>
      <c r="I78" s="37"/>
      <c r="J78" s="37"/>
      <c r="K78" s="29"/>
      <c r="L78" s="29"/>
      <c r="M78" s="29"/>
      <c r="N78" s="29"/>
      <c r="P78" s="32"/>
    </row>
    <row r="79" spans="1:22">
      <c r="C79" s="32"/>
      <c r="D79" s="32"/>
      <c r="E79" s="32"/>
      <c r="F79" s="32"/>
      <c r="G79" s="32"/>
      <c r="H79" s="32"/>
      <c r="I79" s="37"/>
      <c r="J79" s="37"/>
      <c r="K79" s="29"/>
      <c r="L79" s="29"/>
      <c r="M79" s="29"/>
      <c r="N79" s="29"/>
      <c r="P79" s="32"/>
    </row>
    <row r="80" spans="1:22">
      <c r="C80" s="32"/>
      <c r="D80" s="32"/>
      <c r="E80" s="32"/>
      <c r="F80" s="32"/>
      <c r="G80" s="32"/>
      <c r="H80" s="32"/>
      <c r="I80" s="37"/>
      <c r="J80" s="37"/>
      <c r="K80" s="29"/>
      <c r="L80" s="29"/>
      <c r="M80" s="29"/>
      <c r="N80" s="29"/>
      <c r="P80" s="32"/>
    </row>
    <row r="81" spans="3:16">
      <c r="C81" s="32"/>
      <c r="D81" s="32"/>
      <c r="E81" s="32"/>
      <c r="F81" s="32"/>
      <c r="G81" s="32"/>
      <c r="H81" s="32"/>
      <c r="I81" s="37"/>
      <c r="J81" s="37"/>
      <c r="K81" s="29"/>
      <c r="L81" s="29"/>
      <c r="M81" s="29"/>
      <c r="N81" s="29"/>
      <c r="P81" s="32"/>
    </row>
    <row r="82" spans="3:16">
      <c r="C82" s="32"/>
      <c r="D82" s="32"/>
      <c r="E82" s="32"/>
      <c r="F82" s="32"/>
      <c r="G82" s="32"/>
      <c r="H82" s="32"/>
      <c r="I82" s="37"/>
      <c r="J82" s="37"/>
      <c r="K82" s="29"/>
      <c r="L82" s="29"/>
      <c r="M82" s="29"/>
      <c r="N82" s="29"/>
      <c r="P82" s="32"/>
    </row>
    <row r="83" spans="3:16">
      <c r="C83" s="32"/>
      <c r="D83" s="32"/>
      <c r="E83" s="32"/>
      <c r="F83" s="32"/>
      <c r="G83" s="32"/>
      <c r="H83" s="32"/>
      <c r="I83" s="37"/>
      <c r="J83" s="37"/>
      <c r="K83" s="29"/>
      <c r="L83" s="29"/>
      <c r="M83" s="29"/>
      <c r="N83" s="29"/>
      <c r="P83" s="32"/>
    </row>
    <row r="84" spans="3:16">
      <c r="C84" s="32"/>
      <c r="D84" s="32"/>
      <c r="E84" s="32"/>
      <c r="F84" s="32"/>
      <c r="G84" s="32"/>
      <c r="H84" s="32"/>
      <c r="I84" s="37"/>
      <c r="J84" s="37"/>
      <c r="K84" s="29"/>
      <c r="L84" s="29"/>
      <c r="M84" s="29"/>
      <c r="N84" s="29"/>
      <c r="P84" s="32"/>
    </row>
    <row r="85" spans="3:16">
      <c r="C85" s="32"/>
      <c r="D85" s="32"/>
      <c r="E85" s="32"/>
      <c r="F85" s="32"/>
      <c r="G85" s="32"/>
      <c r="H85" s="32"/>
      <c r="I85" s="37"/>
      <c r="J85" s="37"/>
      <c r="K85" s="29"/>
      <c r="L85" s="29"/>
      <c r="M85" s="29"/>
      <c r="N85" s="29"/>
      <c r="P85" s="32"/>
    </row>
    <row r="86" spans="3:16">
      <c r="C86" s="32"/>
      <c r="D86" s="32"/>
      <c r="E86" s="32"/>
      <c r="F86" s="32"/>
      <c r="G86" s="32"/>
      <c r="H86" s="32"/>
      <c r="I86" s="37"/>
      <c r="J86" s="37"/>
      <c r="K86" s="29"/>
      <c r="L86" s="29"/>
      <c r="M86" s="29"/>
      <c r="N86" s="29"/>
      <c r="P86" s="32"/>
    </row>
    <row r="87" spans="3:16">
      <c r="C87" s="32"/>
      <c r="D87" s="32"/>
      <c r="E87" s="32"/>
      <c r="F87" s="32"/>
      <c r="G87" s="32"/>
      <c r="H87" s="32"/>
      <c r="I87" s="37"/>
      <c r="J87" s="37"/>
      <c r="K87" s="29"/>
      <c r="L87" s="29"/>
      <c r="M87" s="29"/>
      <c r="N87" s="29"/>
      <c r="P87" s="32"/>
    </row>
  </sheetData>
  <sortState ref="Q28:V72">
    <sortCondition ref="V28:V72"/>
  </sortState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4"/>
  <sheetViews>
    <sheetView workbookViewId="0"/>
  </sheetViews>
  <sheetFormatPr defaultRowHeight="13.5"/>
  <sheetData>
    <row r="2" spans="1:5">
      <c r="A2" t="s">
        <v>249</v>
      </c>
    </row>
    <row r="4" spans="1:5">
      <c r="A4" t="s">
        <v>189</v>
      </c>
    </row>
    <row r="6" spans="1:5">
      <c r="A6" s="18" t="s">
        <v>191</v>
      </c>
      <c r="B6" s="18" t="s">
        <v>250</v>
      </c>
      <c r="C6" s="18" t="s">
        <v>251</v>
      </c>
      <c r="D6" s="18" t="s">
        <v>252</v>
      </c>
      <c r="E6" s="18" t="s">
        <v>253</v>
      </c>
    </row>
    <row r="7" spans="1:5">
      <c r="A7" s="7">
        <v>1523</v>
      </c>
      <c r="B7" s="7">
        <v>31</v>
      </c>
      <c r="C7" s="7">
        <v>16</v>
      </c>
      <c r="D7" s="7">
        <v>4</v>
      </c>
      <c r="E7" s="7">
        <v>1</v>
      </c>
    </row>
    <row r="8" spans="1:5">
      <c r="A8" s="18" t="s">
        <v>257</v>
      </c>
      <c r="B8" s="70">
        <f>ROUND((B7/A7)*100,2)</f>
        <v>2.04</v>
      </c>
      <c r="C8" s="70">
        <f>ROUND((C7/B7)*100,2)</f>
        <v>51.61</v>
      </c>
      <c r="D8" s="70">
        <f>ROUND((D7/C7)*100,2)</f>
        <v>25</v>
      </c>
      <c r="E8" s="70">
        <f>ROUND((E7/D7)*100,2)</f>
        <v>25</v>
      </c>
    </row>
    <row r="10" spans="1:5">
      <c r="A10" s="18" t="s">
        <v>254</v>
      </c>
      <c r="B10" s="18" t="s">
        <v>255</v>
      </c>
      <c r="C10" s="18" t="s">
        <v>265</v>
      </c>
      <c r="D10" s="18" t="s">
        <v>192</v>
      </c>
      <c r="E10" s="18" t="s">
        <v>256</v>
      </c>
    </row>
    <row r="11" spans="1:5">
      <c r="A11" s="7">
        <v>134</v>
      </c>
      <c r="B11" s="7">
        <v>98</v>
      </c>
      <c r="C11" s="7">
        <v>29</v>
      </c>
      <c r="D11" s="7">
        <v>27</v>
      </c>
      <c r="E11" s="7">
        <v>19</v>
      </c>
    </row>
    <row r="12" spans="1:5">
      <c r="A12" s="18" t="s">
        <v>257</v>
      </c>
      <c r="B12" s="70">
        <f>ROUND((B11/A11)*100,2)</f>
        <v>73.13</v>
      </c>
      <c r="C12" s="70">
        <f>ROUND((C11/B11)*100,2)</f>
        <v>29.59</v>
      </c>
      <c r="D12" s="70">
        <f>ROUND((D11/C11)*100,2)</f>
        <v>93.1</v>
      </c>
      <c r="E12" s="70">
        <f>ROUND((E11/D11)*100,2)</f>
        <v>70.37</v>
      </c>
    </row>
    <row r="16" spans="1:5">
      <c r="A16" t="s">
        <v>190</v>
      </c>
    </row>
    <row r="18" spans="1:5">
      <c r="A18" s="18" t="s">
        <v>262</v>
      </c>
      <c r="B18" s="18" t="s">
        <v>258</v>
      </c>
      <c r="C18" s="18" t="s">
        <v>259</v>
      </c>
      <c r="D18" s="18" t="s">
        <v>263</v>
      </c>
      <c r="E18" s="18" t="s">
        <v>264</v>
      </c>
    </row>
    <row r="19" spans="1:5">
      <c r="A19" s="7">
        <v>26</v>
      </c>
      <c r="B19" s="7">
        <v>14</v>
      </c>
      <c r="C19" s="7">
        <v>5</v>
      </c>
      <c r="D19" s="7">
        <v>4</v>
      </c>
      <c r="E19" s="7">
        <v>1</v>
      </c>
    </row>
    <row r="20" spans="1:5">
      <c r="A20" s="18" t="s">
        <v>257</v>
      </c>
      <c r="B20" s="70">
        <f>ROUND((B19/A19)*100,2)</f>
        <v>53.85</v>
      </c>
      <c r="C20" s="70">
        <f>ROUND((C19/B19)*100,2)</f>
        <v>35.71</v>
      </c>
      <c r="D20" s="70">
        <f>ROUND((D19/C19)*100,2)</f>
        <v>80</v>
      </c>
      <c r="E20" s="70">
        <f>ROUND((E19/D19)*100,2)</f>
        <v>25</v>
      </c>
    </row>
    <row r="22" spans="1:5">
      <c r="A22" s="18" t="s">
        <v>258</v>
      </c>
      <c r="B22" s="18" t="s">
        <v>259</v>
      </c>
      <c r="C22" s="18" t="s">
        <v>263</v>
      </c>
      <c r="D22" s="18" t="s">
        <v>260</v>
      </c>
      <c r="E22" s="18" t="s">
        <v>261</v>
      </c>
    </row>
    <row r="23" spans="1:5">
      <c r="A23" s="7">
        <v>21</v>
      </c>
      <c r="B23" s="7">
        <v>3</v>
      </c>
      <c r="C23" s="7">
        <v>2</v>
      </c>
      <c r="D23" s="7">
        <v>1</v>
      </c>
      <c r="E23" s="7">
        <v>0</v>
      </c>
    </row>
    <row r="24" spans="1:5">
      <c r="A24" s="18" t="s">
        <v>257</v>
      </c>
      <c r="B24" s="70">
        <f>ROUND((B23/A23)*100,2)</f>
        <v>14.29</v>
      </c>
      <c r="C24" s="70">
        <f>ROUND((C23/B23)*100,2)</f>
        <v>66.67</v>
      </c>
      <c r="D24" s="70">
        <f>ROUND((D23/C23)*100,2)</f>
        <v>50</v>
      </c>
      <c r="E24" s="70">
        <f>ROUND((E23/D23)*100,2)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44"/>
  <sheetViews>
    <sheetView workbookViewId="0"/>
  </sheetViews>
  <sheetFormatPr defaultRowHeight="13.5"/>
  <cols>
    <col min="4" max="4" width="9" customWidth="1"/>
  </cols>
  <sheetData>
    <row r="2" spans="1:10">
      <c r="A2" t="s">
        <v>180</v>
      </c>
      <c r="J2" t="s">
        <v>266</v>
      </c>
    </row>
    <row r="3" spans="1:10">
      <c r="A3" t="s">
        <v>181</v>
      </c>
    </row>
    <row r="22" spans="1:14">
      <c r="A22" s="1"/>
      <c r="B22" s="1" t="s">
        <v>173</v>
      </c>
      <c r="C22" s="1"/>
      <c r="D22" s="1"/>
      <c r="E22" s="1" t="s">
        <v>174</v>
      </c>
      <c r="F22" s="1"/>
      <c r="G22" s="1"/>
      <c r="J22" s="1"/>
      <c r="K22" s="1"/>
      <c r="L22" s="1"/>
      <c r="M22" s="1"/>
      <c r="N22" s="1"/>
    </row>
    <row r="23" spans="1:14">
      <c r="A23" s="1" t="s">
        <v>177</v>
      </c>
      <c r="B23" s="1" t="s">
        <v>4</v>
      </c>
      <c r="C23" s="1" t="s">
        <v>176</v>
      </c>
      <c r="D23" s="1" t="s">
        <v>0</v>
      </c>
      <c r="E23" s="1" t="s">
        <v>4</v>
      </c>
      <c r="F23" s="1" t="s">
        <v>176</v>
      </c>
      <c r="G23" s="1" t="s">
        <v>6</v>
      </c>
      <c r="J23" s="1" t="s">
        <v>177</v>
      </c>
      <c r="K23" s="1" t="s">
        <v>0</v>
      </c>
      <c r="L23" s="1" t="s">
        <v>6</v>
      </c>
      <c r="M23" s="1" t="s">
        <v>7</v>
      </c>
      <c r="N23" s="1" t="s">
        <v>8</v>
      </c>
    </row>
    <row r="24" spans="1:14">
      <c r="A24">
        <v>0</v>
      </c>
      <c r="B24" s="6">
        <v>5</v>
      </c>
      <c r="C24">
        <f t="shared" ref="C24:C32" si="0">C25-0.1</f>
        <v>-0.99999999999999989</v>
      </c>
      <c r="D24">
        <f>1/(1+EXP(-1*$B$26*C24))*$B$24</f>
        <v>2.2698934351217238E-4</v>
      </c>
      <c r="E24" s="6">
        <v>3.25</v>
      </c>
      <c r="F24">
        <v>0</v>
      </c>
      <c r="H24" t="s">
        <v>182</v>
      </c>
      <c r="J24">
        <v>0</v>
      </c>
      <c r="K24">
        <v>0</v>
      </c>
      <c r="L24">
        <f>M24+N24</f>
        <v>1</v>
      </c>
      <c r="M24">
        <v>1</v>
      </c>
      <c r="N24">
        <v>0</v>
      </c>
    </row>
    <row r="25" spans="1:14">
      <c r="A25">
        <f>A24+100</f>
        <v>100</v>
      </c>
      <c r="B25" s="1" t="s">
        <v>175</v>
      </c>
      <c r="C25">
        <f t="shared" si="0"/>
        <v>-0.89999999999999991</v>
      </c>
      <c r="D25">
        <f t="shared" ref="D25:D44" si="1">1/(1+EXP(-1*$B$26*C25))*$B$24</f>
        <v>6.1697287993115867E-4</v>
      </c>
      <c r="F25">
        <f>F24+0.05</f>
        <v>0.05</v>
      </c>
      <c r="G25">
        <f t="shared" ref="G25:G43" si="2">LN(F25/(1-F25))+$E$24</f>
        <v>0.30556102083355974</v>
      </c>
      <c r="J25">
        <f>J24+100</f>
        <v>100</v>
      </c>
      <c r="K25">
        <v>0.3</v>
      </c>
      <c r="L25">
        <f t="shared" ref="L25:L44" si="3">M25+N25</f>
        <v>1.2</v>
      </c>
      <c r="M25">
        <v>1</v>
      </c>
      <c r="N25">
        <v>0.2</v>
      </c>
    </row>
    <row r="26" spans="1:14">
      <c r="A26">
        <f>A25+100</f>
        <v>200</v>
      </c>
      <c r="B26" s="6">
        <v>10</v>
      </c>
      <c r="C26">
        <f t="shared" si="0"/>
        <v>-0.79999999999999993</v>
      </c>
      <c r="D26">
        <f t="shared" si="1"/>
        <v>1.6767506523323922E-3</v>
      </c>
      <c r="F26">
        <f t="shared" ref="F26:F44" si="4">F25+0.05</f>
        <v>0.1</v>
      </c>
      <c r="G26">
        <f t="shared" si="2"/>
        <v>1.0527754226637809</v>
      </c>
      <c r="J26">
        <f>J25+100</f>
        <v>200</v>
      </c>
      <c r="K26">
        <f>K25+0.3</f>
        <v>0.6</v>
      </c>
      <c r="L26">
        <f t="shared" si="3"/>
        <v>1.4</v>
      </c>
      <c r="M26">
        <v>1</v>
      </c>
      <c r="N26">
        <f>N25+0.2</f>
        <v>0.4</v>
      </c>
    </row>
    <row r="27" spans="1:14">
      <c r="A27">
        <f>A26+100</f>
        <v>300</v>
      </c>
      <c r="C27">
        <f t="shared" si="0"/>
        <v>-0.7</v>
      </c>
      <c r="D27">
        <f t="shared" si="1"/>
        <v>4.5552559720032273E-3</v>
      </c>
      <c r="F27">
        <f t="shared" si="4"/>
        <v>0.15000000000000002</v>
      </c>
      <c r="G27">
        <f t="shared" si="2"/>
        <v>1.5153989446118938</v>
      </c>
      <c r="J27">
        <f>J26+100</f>
        <v>300</v>
      </c>
      <c r="K27">
        <f t="shared" ref="K27:K44" si="5">K26+0.3</f>
        <v>0.89999999999999991</v>
      </c>
      <c r="L27">
        <f t="shared" si="3"/>
        <v>1.6</v>
      </c>
      <c r="M27">
        <v>1</v>
      </c>
      <c r="N27">
        <f t="shared" ref="N27:N44" si="6">N26+0.2</f>
        <v>0.60000000000000009</v>
      </c>
    </row>
    <row r="28" spans="1:14">
      <c r="A28">
        <f>A27+100</f>
        <v>400</v>
      </c>
      <c r="C28">
        <f t="shared" si="0"/>
        <v>-0.6</v>
      </c>
      <c r="D28">
        <f t="shared" si="1"/>
        <v>1.2363115783173872E-2</v>
      </c>
      <c r="F28">
        <f t="shared" si="4"/>
        <v>0.2</v>
      </c>
      <c r="G28">
        <f t="shared" si="2"/>
        <v>1.8637056388801094</v>
      </c>
      <c r="J28">
        <f>J27+100</f>
        <v>400</v>
      </c>
      <c r="K28">
        <f t="shared" si="5"/>
        <v>1.2</v>
      </c>
      <c r="L28">
        <f t="shared" si="3"/>
        <v>1.8</v>
      </c>
      <c r="M28">
        <v>1</v>
      </c>
      <c r="N28">
        <f t="shared" si="6"/>
        <v>0.8</v>
      </c>
    </row>
    <row r="29" spans="1:14">
      <c r="A29">
        <f t="shared" ref="A29:A44" si="7">A28+100</f>
        <v>500</v>
      </c>
      <c r="C29">
        <f t="shared" si="0"/>
        <v>-0.5</v>
      </c>
      <c r="D29">
        <f t="shared" si="1"/>
        <v>3.3464254621424279E-2</v>
      </c>
      <c r="F29">
        <f t="shared" si="4"/>
        <v>0.25</v>
      </c>
      <c r="G29">
        <f t="shared" si="2"/>
        <v>2.15138771133189</v>
      </c>
      <c r="J29">
        <f t="shared" ref="J29:J44" si="8">J28+100</f>
        <v>500</v>
      </c>
      <c r="K29">
        <f t="shared" si="5"/>
        <v>1.5</v>
      </c>
      <c r="L29">
        <f t="shared" si="3"/>
        <v>2</v>
      </c>
      <c r="M29">
        <v>1</v>
      </c>
      <c r="N29">
        <f t="shared" si="6"/>
        <v>1</v>
      </c>
    </row>
    <row r="30" spans="1:14">
      <c r="A30">
        <f t="shared" si="7"/>
        <v>600</v>
      </c>
      <c r="C30">
        <f t="shared" si="0"/>
        <v>-0.4</v>
      </c>
      <c r="D30">
        <f t="shared" si="1"/>
        <v>8.9931049810457797E-2</v>
      </c>
      <c r="F30">
        <f t="shared" si="4"/>
        <v>0.3</v>
      </c>
      <c r="G30">
        <f t="shared" si="2"/>
        <v>2.4027021396127966</v>
      </c>
      <c r="J30">
        <f t="shared" si="8"/>
        <v>600</v>
      </c>
      <c r="K30">
        <f t="shared" si="5"/>
        <v>1.8</v>
      </c>
      <c r="L30">
        <f t="shared" si="3"/>
        <v>2.2000000000000002</v>
      </c>
      <c r="M30">
        <v>1</v>
      </c>
      <c r="N30">
        <f t="shared" si="6"/>
        <v>1.2</v>
      </c>
    </row>
    <row r="31" spans="1:14">
      <c r="A31">
        <f t="shared" si="7"/>
        <v>700</v>
      </c>
      <c r="C31">
        <f t="shared" si="0"/>
        <v>-0.30000000000000004</v>
      </c>
      <c r="D31">
        <f t="shared" si="1"/>
        <v>0.23712936588783384</v>
      </c>
      <c r="F31">
        <f t="shared" si="4"/>
        <v>0.35</v>
      </c>
      <c r="G31">
        <f t="shared" si="2"/>
        <v>2.6309607915937763</v>
      </c>
      <c r="J31">
        <f t="shared" si="8"/>
        <v>700</v>
      </c>
      <c r="K31">
        <f t="shared" si="5"/>
        <v>2.1</v>
      </c>
      <c r="L31">
        <f t="shared" si="3"/>
        <v>2.4</v>
      </c>
      <c r="M31">
        <v>1</v>
      </c>
      <c r="N31">
        <f t="shared" si="6"/>
        <v>1.4</v>
      </c>
    </row>
    <row r="32" spans="1:14">
      <c r="A32">
        <f t="shared" si="7"/>
        <v>800</v>
      </c>
      <c r="C32">
        <f t="shared" si="0"/>
        <v>-0.2</v>
      </c>
      <c r="D32">
        <f t="shared" si="1"/>
        <v>0.59601461011058776</v>
      </c>
      <c r="F32">
        <f t="shared" si="4"/>
        <v>0.39999999999999997</v>
      </c>
      <c r="G32">
        <f t="shared" si="2"/>
        <v>2.8445348918918354</v>
      </c>
      <c r="J32">
        <f t="shared" si="8"/>
        <v>800</v>
      </c>
      <c r="K32">
        <f t="shared" si="5"/>
        <v>2.4</v>
      </c>
      <c r="L32">
        <f t="shared" si="3"/>
        <v>2.5999999999999996</v>
      </c>
      <c r="M32">
        <v>1</v>
      </c>
      <c r="N32">
        <f t="shared" si="6"/>
        <v>1.5999999999999999</v>
      </c>
    </row>
    <row r="33" spans="1:14">
      <c r="A33">
        <f t="shared" si="7"/>
        <v>900</v>
      </c>
      <c r="C33">
        <f>C34-0.1</f>
        <v>-0.1</v>
      </c>
      <c r="D33">
        <f t="shared" si="1"/>
        <v>1.3447071068499756</v>
      </c>
      <c r="F33">
        <f t="shared" si="4"/>
        <v>0.44999999999999996</v>
      </c>
      <c r="G33">
        <f t="shared" si="2"/>
        <v>3.0493293045378485</v>
      </c>
      <c r="J33">
        <f t="shared" si="8"/>
        <v>900</v>
      </c>
      <c r="K33">
        <f t="shared" si="5"/>
        <v>2.6999999999999997</v>
      </c>
      <c r="L33">
        <f t="shared" si="3"/>
        <v>2.8</v>
      </c>
      <c r="M33">
        <v>1</v>
      </c>
      <c r="N33">
        <f t="shared" si="6"/>
        <v>1.7999999999999998</v>
      </c>
    </row>
    <row r="34" spans="1:14">
      <c r="A34">
        <f t="shared" si="7"/>
        <v>1000</v>
      </c>
      <c r="C34">
        <v>0</v>
      </c>
      <c r="D34">
        <f t="shared" si="1"/>
        <v>2.5</v>
      </c>
      <c r="F34">
        <f t="shared" si="4"/>
        <v>0.49999999999999994</v>
      </c>
      <c r="G34">
        <f t="shared" si="2"/>
        <v>3.25</v>
      </c>
      <c r="J34">
        <f t="shared" si="8"/>
        <v>1000</v>
      </c>
      <c r="K34">
        <f t="shared" si="5"/>
        <v>2.9999999999999996</v>
      </c>
      <c r="L34">
        <f t="shared" si="3"/>
        <v>3</v>
      </c>
      <c r="M34">
        <v>1</v>
      </c>
      <c r="N34">
        <f t="shared" si="6"/>
        <v>1.9999999999999998</v>
      </c>
    </row>
    <row r="35" spans="1:14">
      <c r="A35">
        <f t="shared" si="7"/>
        <v>1100</v>
      </c>
      <c r="C35">
        <f>C34+0.1</f>
        <v>0.1</v>
      </c>
      <c r="D35">
        <f t="shared" si="1"/>
        <v>3.6552928931500244</v>
      </c>
      <c r="F35">
        <f t="shared" si="4"/>
        <v>0.54999999999999993</v>
      </c>
      <c r="G35">
        <f t="shared" si="2"/>
        <v>3.4506706954621507</v>
      </c>
      <c r="J35">
        <f t="shared" si="8"/>
        <v>1100</v>
      </c>
      <c r="K35">
        <f t="shared" si="5"/>
        <v>3.2999999999999994</v>
      </c>
      <c r="L35">
        <f t="shared" si="3"/>
        <v>3.1999999999999997</v>
      </c>
      <c r="M35">
        <v>1</v>
      </c>
      <c r="N35">
        <f t="shared" si="6"/>
        <v>2.1999999999999997</v>
      </c>
    </row>
    <row r="36" spans="1:14">
      <c r="A36">
        <f t="shared" si="7"/>
        <v>1200</v>
      </c>
      <c r="C36">
        <f t="shared" ref="C36:C44" si="9">C35+0.1</f>
        <v>0.2</v>
      </c>
      <c r="D36">
        <f t="shared" si="1"/>
        <v>4.4039853898894119</v>
      </c>
      <c r="F36">
        <f t="shared" si="4"/>
        <v>0.6</v>
      </c>
      <c r="G36">
        <f t="shared" si="2"/>
        <v>3.6554651081081642</v>
      </c>
      <c r="J36">
        <f t="shared" si="8"/>
        <v>1200</v>
      </c>
      <c r="K36">
        <f t="shared" si="5"/>
        <v>3.5999999999999992</v>
      </c>
      <c r="L36">
        <f t="shared" si="3"/>
        <v>3.4</v>
      </c>
      <c r="M36">
        <v>1</v>
      </c>
      <c r="N36">
        <f t="shared" si="6"/>
        <v>2.4</v>
      </c>
    </row>
    <row r="37" spans="1:14">
      <c r="A37">
        <f t="shared" si="7"/>
        <v>1300</v>
      </c>
      <c r="C37">
        <f t="shared" si="9"/>
        <v>0.30000000000000004</v>
      </c>
      <c r="D37">
        <f t="shared" si="1"/>
        <v>4.7628706341121667</v>
      </c>
      <c r="F37">
        <f t="shared" si="4"/>
        <v>0.65</v>
      </c>
      <c r="G37">
        <f t="shared" si="2"/>
        <v>3.8690392084062237</v>
      </c>
      <c r="J37">
        <f t="shared" si="8"/>
        <v>1300</v>
      </c>
      <c r="K37">
        <f t="shared" si="5"/>
        <v>3.899999999999999</v>
      </c>
      <c r="L37">
        <f t="shared" si="3"/>
        <v>3.6</v>
      </c>
      <c r="M37">
        <v>1</v>
      </c>
      <c r="N37">
        <f t="shared" si="6"/>
        <v>2.6</v>
      </c>
    </row>
    <row r="38" spans="1:14">
      <c r="A38">
        <f t="shared" si="7"/>
        <v>1400</v>
      </c>
      <c r="C38">
        <f t="shared" si="9"/>
        <v>0.4</v>
      </c>
      <c r="D38">
        <f t="shared" si="1"/>
        <v>4.910068950189542</v>
      </c>
      <c r="F38">
        <f t="shared" si="4"/>
        <v>0.70000000000000007</v>
      </c>
      <c r="G38">
        <f t="shared" si="2"/>
        <v>4.0972978603872043</v>
      </c>
      <c r="J38">
        <f t="shared" si="8"/>
        <v>1400</v>
      </c>
      <c r="K38">
        <f t="shared" si="5"/>
        <v>4.1999999999999993</v>
      </c>
      <c r="L38">
        <f t="shared" si="3"/>
        <v>3.8000000000000003</v>
      </c>
      <c r="M38">
        <v>1</v>
      </c>
      <c r="N38">
        <f t="shared" si="6"/>
        <v>2.8000000000000003</v>
      </c>
    </row>
    <row r="39" spans="1:14">
      <c r="A39">
        <f t="shared" si="7"/>
        <v>1500</v>
      </c>
      <c r="C39">
        <f t="shared" si="9"/>
        <v>0.5</v>
      </c>
      <c r="D39">
        <f t="shared" si="1"/>
        <v>4.9665357453785761</v>
      </c>
      <c r="F39">
        <f t="shared" si="4"/>
        <v>0.75000000000000011</v>
      </c>
      <c r="G39">
        <f t="shared" si="2"/>
        <v>4.34861228866811</v>
      </c>
      <c r="J39">
        <f t="shared" si="8"/>
        <v>1500</v>
      </c>
      <c r="K39">
        <f t="shared" si="5"/>
        <v>4.4999999999999991</v>
      </c>
      <c r="L39">
        <f t="shared" si="3"/>
        <v>4</v>
      </c>
      <c r="M39">
        <v>1</v>
      </c>
      <c r="N39">
        <f t="shared" si="6"/>
        <v>3.0000000000000004</v>
      </c>
    </row>
    <row r="40" spans="1:14">
      <c r="A40">
        <f t="shared" si="7"/>
        <v>1600</v>
      </c>
      <c r="C40">
        <f t="shared" si="9"/>
        <v>0.6</v>
      </c>
      <c r="D40">
        <f t="shared" si="1"/>
        <v>4.987636884216827</v>
      </c>
      <c r="F40">
        <f t="shared" si="4"/>
        <v>0.80000000000000016</v>
      </c>
      <c r="G40">
        <f t="shared" si="2"/>
        <v>4.6362943611198917</v>
      </c>
      <c r="J40">
        <f t="shared" si="8"/>
        <v>1600</v>
      </c>
      <c r="K40">
        <f t="shared" si="5"/>
        <v>4.7999999999999989</v>
      </c>
      <c r="L40">
        <f t="shared" si="3"/>
        <v>4.2000000000000011</v>
      </c>
      <c r="M40">
        <v>1</v>
      </c>
      <c r="N40">
        <f t="shared" si="6"/>
        <v>3.2000000000000006</v>
      </c>
    </row>
    <row r="41" spans="1:14">
      <c r="A41">
        <f t="shared" si="7"/>
        <v>1700</v>
      </c>
      <c r="C41">
        <f t="shared" si="9"/>
        <v>0.7</v>
      </c>
      <c r="D41">
        <f t="shared" si="1"/>
        <v>4.9954447440279974</v>
      </c>
      <c r="F41">
        <f t="shared" si="4"/>
        <v>0.8500000000000002</v>
      </c>
      <c r="G41">
        <f t="shared" si="2"/>
        <v>4.9846010553881079</v>
      </c>
      <c r="J41">
        <f t="shared" si="8"/>
        <v>1700</v>
      </c>
      <c r="K41">
        <f t="shared" si="5"/>
        <v>5.0999999999999988</v>
      </c>
      <c r="L41">
        <f t="shared" si="3"/>
        <v>4.4000000000000004</v>
      </c>
      <c r="M41">
        <v>1</v>
      </c>
      <c r="N41">
        <f t="shared" si="6"/>
        <v>3.4000000000000008</v>
      </c>
    </row>
    <row r="42" spans="1:14">
      <c r="A42">
        <f t="shared" si="7"/>
        <v>1800</v>
      </c>
      <c r="C42">
        <f t="shared" si="9"/>
        <v>0.79999999999999993</v>
      </c>
      <c r="D42">
        <f t="shared" si="1"/>
        <v>4.9983232493476679</v>
      </c>
      <c r="F42">
        <f t="shared" si="4"/>
        <v>0.90000000000000024</v>
      </c>
      <c r="G42">
        <f t="shared" si="2"/>
        <v>5.4472245773362218</v>
      </c>
      <c r="J42">
        <f t="shared" si="8"/>
        <v>1800</v>
      </c>
      <c r="K42">
        <f t="shared" si="5"/>
        <v>5.3999999999999986</v>
      </c>
      <c r="L42">
        <f t="shared" si="3"/>
        <v>4.6000000000000014</v>
      </c>
      <c r="M42">
        <v>1</v>
      </c>
      <c r="N42">
        <f t="shared" si="6"/>
        <v>3.600000000000001</v>
      </c>
    </row>
    <row r="43" spans="1:14">
      <c r="A43">
        <f t="shared" si="7"/>
        <v>1900</v>
      </c>
      <c r="C43">
        <f t="shared" si="9"/>
        <v>0.89999999999999991</v>
      </c>
      <c r="D43">
        <f t="shared" si="1"/>
        <v>4.9993830271200688</v>
      </c>
      <c r="F43">
        <f t="shared" si="4"/>
        <v>0.95000000000000029</v>
      </c>
      <c r="G43">
        <f t="shared" si="2"/>
        <v>6.1944389791664465</v>
      </c>
      <c r="J43">
        <f t="shared" si="8"/>
        <v>1900</v>
      </c>
      <c r="K43">
        <f t="shared" si="5"/>
        <v>5.6999999999999984</v>
      </c>
      <c r="L43">
        <f t="shared" si="3"/>
        <v>4.8000000000000007</v>
      </c>
      <c r="M43">
        <v>1</v>
      </c>
      <c r="N43">
        <f t="shared" si="6"/>
        <v>3.8000000000000012</v>
      </c>
    </row>
    <row r="44" spans="1:14">
      <c r="A44">
        <f t="shared" si="7"/>
        <v>2000</v>
      </c>
      <c r="C44">
        <f t="shared" si="9"/>
        <v>0.99999999999999989</v>
      </c>
      <c r="D44">
        <f t="shared" si="1"/>
        <v>4.9997730106564884</v>
      </c>
      <c r="F44">
        <f t="shared" si="4"/>
        <v>1.0000000000000002</v>
      </c>
      <c r="H44" t="s">
        <v>182</v>
      </c>
      <c r="J44">
        <f t="shared" si="8"/>
        <v>2000</v>
      </c>
      <c r="K44">
        <f t="shared" si="5"/>
        <v>5.9999999999999982</v>
      </c>
      <c r="L44">
        <f t="shared" si="3"/>
        <v>5.0000000000000009</v>
      </c>
      <c r="M44">
        <v>1</v>
      </c>
      <c r="N44">
        <f t="shared" si="6"/>
        <v>4.0000000000000009</v>
      </c>
    </row>
  </sheetData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7"/>
  <sheetViews>
    <sheetView zoomScaleNormal="100" workbookViewId="0"/>
  </sheetViews>
  <sheetFormatPr defaultRowHeight="13.5"/>
  <cols>
    <col min="1" max="1" width="9" style="11"/>
    <col min="2" max="5" width="9.375" style="11" bestFit="1" customWidth="1"/>
    <col min="6" max="10" width="9.375" style="11" customWidth="1"/>
  </cols>
  <sheetData>
    <row r="1" spans="1:10">
      <c r="A1"/>
      <c r="B1"/>
      <c r="C1"/>
      <c r="D1"/>
      <c r="E1"/>
      <c r="F1"/>
      <c r="G1"/>
      <c r="H1"/>
      <c r="I1"/>
      <c r="J1"/>
    </row>
    <row r="2" spans="1:10">
      <c r="A2" t="s">
        <v>184</v>
      </c>
      <c r="B2"/>
      <c r="C2"/>
      <c r="D2"/>
      <c r="E2"/>
      <c r="F2"/>
      <c r="G2"/>
      <c r="H2"/>
      <c r="I2"/>
      <c r="J2"/>
    </row>
    <row r="3" spans="1:10">
      <c r="A3" s="13" t="s">
        <v>188</v>
      </c>
      <c r="B3"/>
      <c r="C3"/>
      <c r="D3"/>
      <c r="E3"/>
      <c r="F3"/>
      <c r="G3"/>
      <c r="H3"/>
      <c r="I3"/>
      <c r="J3"/>
    </row>
    <row r="4" spans="1:10">
      <c r="A4" s="13"/>
      <c r="B4"/>
      <c r="C4"/>
      <c r="D4"/>
      <c r="E4"/>
      <c r="F4"/>
      <c r="G4"/>
      <c r="H4"/>
      <c r="I4"/>
      <c r="J4"/>
    </row>
    <row r="5" spans="1:10">
      <c r="A5" s="14"/>
      <c r="B5" s="1" t="s">
        <v>2</v>
      </c>
      <c r="C5" s="1" t="s">
        <v>3</v>
      </c>
      <c r="D5" s="1" t="s">
        <v>187</v>
      </c>
      <c r="E5"/>
      <c r="F5"/>
      <c r="G5"/>
      <c r="H5"/>
      <c r="I5"/>
      <c r="J5"/>
    </row>
    <row r="6" spans="1:10">
      <c r="A6" s="1" t="s">
        <v>0</v>
      </c>
      <c r="B6" s="4">
        <f>SLOPE(B13:B1048576,A13:A1048576)</f>
        <v>260855.05357142858</v>
      </c>
      <c r="C6" s="4">
        <f>INTERCEPT(B13:B1048576,A13:A1048576)</f>
        <v>-84972.308333333349</v>
      </c>
      <c r="D6" s="6">
        <f>CORREL(B13:B1048576,A13:A1048576)</f>
        <v>0.99692700155368852</v>
      </c>
      <c r="E6"/>
      <c r="F6"/>
      <c r="G6"/>
      <c r="H6"/>
      <c r="I6"/>
      <c r="J6"/>
    </row>
    <row r="7" spans="1:10">
      <c r="A7" s="1" t="s">
        <v>186</v>
      </c>
      <c r="B7" s="4">
        <f>SLOPE(C13:C16,A13:A16)</f>
        <v>67549.7</v>
      </c>
      <c r="C7" s="4">
        <f>INTERCEPT(C13:C16,A13:A16)</f>
        <v>507632.2</v>
      </c>
      <c r="D7" s="6">
        <f>CORREL(C13:C16,A13:A16)</f>
        <v>0.98301234919372094</v>
      </c>
      <c r="E7"/>
      <c r="F7"/>
      <c r="G7"/>
      <c r="H7"/>
      <c r="I7"/>
      <c r="J7"/>
    </row>
    <row r="8" spans="1:10">
      <c r="A8" s="1" t="s">
        <v>185</v>
      </c>
      <c r="B8" s="4">
        <f>SLOPE(C24:C27,A24:A27)</f>
        <v>481050</v>
      </c>
      <c r="C8" s="4">
        <f>INTERCEPT(C24:C27,A24:A27)</f>
        <v>-2225845.5</v>
      </c>
      <c r="D8" s="6">
        <f>CORREL(C24:C27,A24:A27)</f>
        <v>0.99261062064091821</v>
      </c>
      <c r="E8"/>
      <c r="F8"/>
      <c r="G8"/>
      <c r="H8"/>
      <c r="I8"/>
      <c r="J8"/>
    </row>
    <row r="9" spans="1:10">
      <c r="A9"/>
      <c r="B9"/>
      <c r="C9"/>
      <c r="D9"/>
      <c r="E9"/>
      <c r="F9"/>
      <c r="G9"/>
      <c r="H9"/>
      <c r="I9"/>
      <c r="J9"/>
    </row>
    <row r="10" spans="1:10">
      <c r="A10"/>
      <c r="B10" t="s">
        <v>5</v>
      </c>
      <c r="C10"/>
      <c r="D10"/>
      <c r="E10"/>
      <c r="F10"/>
      <c r="G10"/>
      <c r="H10"/>
      <c r="I10"/>
      <c r="J10"/>
    </row>
    <row r="11" spans="1:10">
      <c r="A11"/>
      <c r="B11" t="s">
        <v>14</v>
      </c>
      <c r="C11"/>
      <c r="D11"/>
      <c r="E11"/>
      <c r="F11" t="s">
        <v>15</v>
      </c>
      <c r="G11"/>
      <c r="I11" t="s">
        <v>171</v>
      </c>
      <c r="J11" t="s">
        <v>171</v>
      </c>
    </row>
    <row r="12" spans="1:10">
      <c r="A12" s="2" t="s">
        <v>1</v>
      </c>
      <c r="B12" s="15" t="s">
        <v>0</v>
      </c>
      <c r="C12" s="16" t="s">
        <v>6</v>
      </c>
      <c r="D12" s="16" t="s">
        <v>7</v>
      </c>
      <c r="E12" s="16" t="s">
        <v>8</v>
      </c>
      <c r="F12" s="9" t="s">
        <v>0</v>
      </c>
      <c r="G12" s="9" t="s">
        <v>186</v>
      </c>
      <c r="H12" s="9" t="s">
        <v>185</v>
      </c>
      <c r="I12" s="9" t="s">
        <v>268</v>
      </c>
      <c r="J12" s="9" t="s">
        <v>269</v>
      </c>
    </row>
    <row r="13" spans="1:10">
      <c r="A13" s="8">
        <v>0</v>
      </c>
      <c r="B13" s="5">
        <v>0</v>
      </c>
      <c r="C13" s="5">
        <f t="shared" ref="C13:C27" si="0">D13+E13</f>
        <v>500000</v>
      </c>
      <c r="D13" s="5">
        <v>500000</v>
      </c>
      <c r="E13" s="5">
        <v>0</v>
      </c>
      <c r="F13" s="5">
        <f>$B$6*A13+$C$6</f>
        <v>-84972.308333333349</v>
      </c>
      <c r="G13" s="5">
        <f>$B$7*A13+$C$7</f>
        <v>507632.2</v>
      </c>
      <c r="H13" s="5">
        <f t="shared" ref="H13:H27" si="1">$B$8*A13+$C$8</f>
        <v>-2225845.5</v>
      </c>
      <c r="I13" s="5">
        <f t="shared" ref="I13:I27" si="2">F13-G13</f>
        <v>-592604.5083333333</v>
      </c>
      <c r="J13" s="5">
        <f t="shared" ref="J13:J27" si="3">F13-H13</f>
        <v>2140873.1916666664</v>
      </c>
    </row>
    <row r="14" spans="1:10">
      <c r="A14" s="8">
        <f t="shared" ref="A14:A27" si="4">A13+1</f>
        <v>1</v>
      </c>
      <c r="B14" s="5">
        <v>224563</v>
      </c>
      <c r="C14" s="5">
        <f t="shared" si="0"/>
        <v>595368</v>
      </c>
      <c r="D14" s="5">
        <v>500000</v>
      </c>
      <c r="E14" s="5">
        <v>95368</v>
      </c>
      <c r="F14" s="5">
        <f>$B$6*A14+$C$6</f>
        <v>175882.74523809523</v>
      </c>
      <c r="G14" s="5">
        <f>$B$7*A14+$C$7</f>
        <v>575181.9</v>
      </c>
      <c r="H14" s="5">
        <f t="shared" si="1"/>
        <v>-1744795.5</v>
      </c>
      <c r="I14" s="5">
        <f t="shared" si="2"/>
        <v>-399299.15476190479</v>
      </c>
      <c r="J14" s="5">
        <f t="shared" si="3"/>
        <v>1920678.2452380953</v>
      </c>
    </row>
    <row r="15" spans="1:10">
      <c r="A15" s="8">
        <f t="shared" si="4"/>
        <v>2</v>
      </c>
      <c r="B15" s="5">
        <v>396853</v>
      </c>
      <c r="C15" s="5">
        <f t="shared" si="0"/>
        <v>625256</v>
      </c>
      <c r="D15" s="5">
        <v>500000</v>
      </c>
      <c r="E15" s="5">
        <v>125256</v>
      </c>
      <c r="F15" s="5">
        <f>$B$6*A15+$C$6</f>
        <v>436737.79880952381</v>
      </c>
      <c r="G15" s="5">
        <f t="shared" ref="G15:G27" si="5">$B$7*A15+$C$7</f>
        <v>642731.6</v>
      </c>
      <c r="H15" s="5">
        <f t="shared" si="1"/>
        <v>-1263745.5</v>
      </c>
      <c r="I15" s="5">
        <f t="shared" si="2"/>
        <v>-205993.80119047617</v>
      </c>
      <c r="J15" s="5">
        <f t="shared" si="3"/>
        <v>1700483.2988095237</v>
      </c>
    </row>
    <row r="16" spans="1:10">
      <c r="A16" s="8">
        <f t="shared" si="4"/>
        <v>3</v>
      </c>
      <c r="B16" s="5">
        <v>708690</v>
      </c>
      <c r="C16" s="5">
        <f t="shared" si="0"/>
        <v>715203</v>
      </c>
      <c r="D16" s="5">
        <v>500000</v>
      </c>
      <c r="E16" s="5">
        <v>215203</v>
      </c>
      <c r="F16" s="5">
        <f t="shared" ref="F16:F27" si="6">$B$6*A16+$C$6</f>
        <v>697592.85238095233</v>
      </c>
      <c r="G16" s="5">
        <f>$B$7*A16+$C$7</f>
        <v>710281.3</v>
      </c>
      <c r="H16" s="5">
        <f t="shared" si="1"/>
        <v>-782695.5</v>
      </c>
      <c r="I16" s="5">
        <f t="shared" si="2"/>
        <v>-12688.447619047714</v>
      </c>
      <c r="J16" s="5">
        <f t="shared" si="3"/>
        <v>1480288.3523809523</v>
      </c>
    </row>
    <row r="17" spans="1:10">
      <c r="A17" s="8">
        <f t="shared" si="4"/>
        <v>4</v>
      </c>
      <c r="B17" s="5">
        <v>986369</v>
      </c>
      <c r="C17" s="5">
        <f t="shared" si="0"/>
        <v>775690</v>
      </c>
      <c r="D17" s="5">
        <v>500000</v>
      </c>
      <c r="E17" s="5">
        <v>275690</v>
      </c>
      <c r="F17" s="5">
        <f t="shared" si="6"/>
        <v>958447.90595238097</v>
      </c>
      <c r="G17" s="5">
        <f t="shared" si="5"/>
        <v>777831</v>
      </c>
      <c r="H17" s="5">
        <f t="shared" si="1"/>
        <v>-301645.5</v>
      </c>
      <c r="I17" s="5">
        <f t="shared" si="2"/>
        <v>180616.90595238097</v>
      </c>
      <c r="J17" s="5">
        <f t="shared" si="3"/>
        <v>1260093.405952381</v>
      </c>
    </row>
    <row r="18" spans="1:10">
      <c r="A18" s="8">
        <f t="shared" si="4"/>
        <v>5</v>
      </c>
      <c r="B18" s="5">
        <v>1253645</v>
      </c>
      <c r="C18" s="5">
        <f t="shared" si="0"/>
        <v>1072652</v>
      </c>
      <c r="D18" s="5">
        <v>600000</v>
      </c>
      <c r="E18" s="5">
        <v>472652</v>
      </c>
      <c r="F18" s="5">
        <f t="shared" si="6"/>
        <v>1219302.9595238096</v>
      </c>
      <c r="G18" s="5">
        <f t="shared" si="5"/>
        <v>845380.7</v>
      </c>
      <c r="H18" s="5">
        <f t="shared" si="1"/>
        <v>179404.5</v>
      </c>
      <c r="I18" s="5">
        <f t="shared" si="2"/>
        <v>373922.25952380965</v>
      </c>
      <c r="J18" s="5">
        <f t="shared" si="3"/>
        <v>1039898.4595238096</v>
      </c>
    </row>
    <row r="19" spans="1:10">
      <c r="A19" s="8">
        <f t="shared" si="4"/>
        <v>6</v>
      </c>
      <c r="B19" s="5">
        <v>1530260</v>
      </c>
      <c r="C19" s="5">
        <f t="shared" si="0"/>
        <v>1215258</v>
      </c>
      <c r="D19" s="5">
        <v>600000</v>
      </c>
      <c r="E19" s="5">
        <v>615258</v>
      </c>
      <c r="F19" s="5">
        <f t="shared" si="6"/>
        <v>1480158.013095238</v>
      </c>
      <c r="G19" s="5">
        <f t="shared" si="5"/>
        <v>912930.39999999991</v>
      </c>
      <c r="H19" s="5">
        <f t="shared" si="1"/>
        <v>660454.5</v>
      </c>
      <c r="I19" s="5">
        <f t="shared" si="2"/>
        <v>567227.61309523811</v>
      </c>
      <c r="J19" s="5">
        <f t="shared" si="3"/>
        <v>819703.51309523801</v>
      </c>
    </row>
    <row r="20" spans="1:10">
      <c r="A20" s="8">
        <f t="shared" si="4"/>
        <v>7</v>
      </c>
      <c r="B20" s="5">
        <v>1636203</v>
      </c>
      <c r="C20" s="5">
        <f t="shared" si="0"/>
        <v>1402639</v>
      </c>
      <c r="D20" s="5">
        <v>600000</v>
      </c>
      <c r="E20" s="5">
        <v>802639</v>
      </c>
      <c r="F20" s="5">
        <f t="shared" si="6"/>
        <v>1741013.0666666667</v>
      </c>
      <c r="G20" s="5">
        <f t="shared" si="5"/>
        <v>980480.1</v>
      </c>
      <c r="H20" s="5">
        <f t="shared" si="1"/>
        <v>1141504.5</v>
      </c>
      <c r="I20" s="5">
        <f t="shared" si="2"/>
        <v>760532.96666666667</v>
      </c>
      <c r="J20" s="5">
        <f t="shared" si="3"/>
        <v>599508.56666666665</v>
      </c>
    </row>
    <row r="21" spans="1:10">
      <c r="A21" s="8">
        <f t="shared" si="4"/>
        <v>8</v>
      </c>
      <c r="B21" s="5">
        <v>1863650</v>
      </c>
      <c r="C21" s="5">
        <f t="shared" si="0"/>
        <v>1698960</v>
      </c>
      <c r="D21" s="5">
        <v>600000</v>
      </c>
      <c r="E21" s="5">
        <v>1098960</v>
      </c>
      <c r="F21" s="5">
        <f t="shared" si="6"/>
        <v>2001868.1202380953</v>
      </c>
      <c r="G21" s="5">
        <f t="shared" si="5"/>
        <v>1048029.8</v>
      </c>
      <c r="H21" s="5">
        <f t="shared" si="1"/>
        <v>1622554.5</v>
      </c>
      <c r="I21" s="5">
        <f t="shared" si="2"/>
        <v>953838.32023809524</v>
      </c>
      <c r="J21" s="5">
        <f t="shared" si="3"/>
        <v>379313.62023809529</v>
      </c>
    </row>
    <row r="22" spans="1:10">
      <c r="A22" s="8">
        <f t="shared" si="4"/>
        <v>9</v>
      </c>
      <c r="B22" s="5">
        <v>2125630</v>
      </c>
      <c r="C22" s="5">
        <f t="shared" si="0"/>
        <v>1810256</v>
      </c>
      <c r="D22" s="5">
        <v>600000</v>
      </c>
      <c r="E22" s="5">
        <v>1210256</v>
      </c>
      <c r="F22" s="5">
        <f t="shared" si="6"/>
        <v>2262723.1738095237</v>
      </c>
      <c r="G22" s="5">
        <f t="shared" si="5"/>
        <v>1115579.5</v>
      </c>
      <c r="H22" s="5">
        <f t="shared" si="1"/>
        <v>2103604.5</v>
      </c>
      <c r="I22" s="5">
        <f t="shared" si="2"/>
        <v>1147143.6738095237</v>
      </c>
      <c r="J22" s="5">
        <f t="shared" si="3"/>
        <v>159118.67380952369</v>
      </c>
    </row>
    <row r="23" spans="1:10">
      <c r="A23" s="8">
        <f t="shared" si="4"/>
        <v>10</v>
      </c>
      <c r="B23" s="5">
        <v>2365650</v>
      </c>
      <c r="C23" s="5">
        <f>D23+E23</f>
        <v>2465895</v>
      </c>
      <c r="D23" s="5">
        <v>700000</v>
      </c>
      <c r="E23" s="5">
        <v>1765895</v>
      </c>
      <c r="F23" s="5">
        <f t="shared" si="6"/>
        <v>2523578.2273809528</v>
      </c>
      <c r="G23" s="5">
        <f t="shared" si="5"/>
        <v>1183129.2</v>
      </c>
      <c r="H23" s="5">
        <f t="shared" si="1"/>
        <v>2584654.5</v>
      </c>
      <c r="I23" s="5">
        <f t="shared" si="2"/>
        <v>1340449.0273809528</v>
      </c>
      <c r="J23" s="5">
        <f t="shared" si="3"/>
        <v>-61076.272619047202</v>
      </c>
    </row>
    <row r="24" spans="1:10">
      <c r="A24" s="8">
        <f t="shared" si="4"/>
        <v>11</v>
      </c>
      <c r="B24" s="5">
        <v>2858560</v>
      </c>
      <c r="C24" s="5">
        <f t="shared" si="0"/>
        <v>3036520</v>
      </c>
      <c r="D24" s="5">
        <v>700000</v>
      </c>
      <c r="E24" s="5">
        <v>2336520</v>
      </c>
      <c r="F24" s="5">
        <f t="shared" si="6"/>
        <v>2784433.280952381</v>
      </c>
      <c r="G24" s="5">
        <f t="shared" si="5"/>
        <v>1250678.8999999999</v>
      </c>
      <c r="H24" s="5">
        <f t="shared" si="1"/>
        <v>3065704.5</v>
      </c>
      <c r="I24" s="5">
        <f t="shared" si="2"/>
        <v>1533754.3809523811</v>
      </c>
      <c r="J24" s="5">
        <f t="shared" si="3"/>
        <v>-281271.21904761903</v>
      </c>
    </row>
    <row r="25" spans="1:10">
      <c r="A25" s="8">
        <f t="shared" si="4"/>
        <v>12</v>
      </c>
      <c r="B25" s="5">
        <v>3120253</v>
      </c>
      <c r="C25" s="5">
        <f t="shared" si="0"/>
        <v>3536589</v>
      </c>
      <c r="D25" s="5">
        <v>700000</v>
      </c>
      <c r="E25" s="5">
        <v>2836589</v>
      </c>
      <c r="F25" s="5">
        <f t="shared" si="6"/>
        <v>3045288.3345238091</v>
      </c>
      <c r="G25" s="5">
        <f t="shared" si="5"/>
        <v>1318228.5999999999</v>
      </c>
      <c r="H25" s="5">
        <f t="shared" si="1"/>
        <v>3546754.5</v>
      </c>
      <c r="I25" s="5">
        <f t="shared" si="2"/>
        <v>1727059.7345238093</v>
      </c>
      <c r="J25" s="5">
        <f t="shared" si="3"/>
        <v>-501466.16547619086</v>
      </c>
    </row>
    <row r="26" spans="1:10">
      <c r="A26" s="8">
        <f t="shared" si="4"/>
        <v>13</v>
      </c>
      <c r="B26" s="5">
        <v>3358980</v>
      </c>
      <c r="C26" s="5">
        <f t="shared" si="0"/>
        <v>4135689</v>
      </c>
      <c r="D26" s="5">
        <v>700000</v>
      </c>
      <c r="E26" s="5">
        <v>3435689</v>
      </c>
      <c r="F26" s="5">
        <f t="shared" si="6"/>
        <v>3306143.3880952382</v>
      </c>
      <c r="G26" s="5">
        <f t="shared" si="5"/>
        <v>1385778.3</v>
      </c>
      <c r="H26" s="5">
        <f t="shared" si="1"/>
        <v>4027804.5</v>
      </c>
      <c r="I26" s="5">
        <f t="shared" si="2"/>
        <v>1920365.0880952382</v>
      </c>
      <c r="J26" s="5">
        <f t="shared" si="3"/>
        <v>-721661.11190476175</v>
      </c>
    </row>
    <row r="27" spans="1:10">
      <c r="A27" s="8">
        <f t="shared" si="4"/>
        <v>14</v>
      </c>
      <c r="B27" s="5">
        <v>3685890</v>
      </c>
      <c r="C27" s="5">
        <f t="shared" si="0"/>
        <v>4440320</v>
      </c>
      <c r="D27" s="5">
        <v>700000</v>
      </c>
      <c r="E27" s="5">
        <v>3740320</v>
      </c>
      <c r="F27" s="5">
        <f t="shared" si="6"/>
        <v>3566998.4416666664</v>
      </c>
      <c r="G27" s="5">
        <f t="shared" si="5"/>
        <v>1453328</v>
      </c>
      <c r="H27" s="5">
        <f t="shared" si="1"/>
        <v>4508854.5</v>
      </c>
      <c r="I27" s="5">
        <f t="shared" si="2"/>
        <v>2113670.4416666664</v>
      </c>
      <c r="J27" s="5">
        <f t="shared" si="3"/>
        <v>-941856.05833333358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2"/>
  <sheetViews>
    <sheetView zoomScaleNormal="100" workbookViewId="0"/>
  </sheetViews>
  <sheetFormatPr defaultRowHeight="13.5"/>
  <cols>
    <col min="1" max="1" width="9.125" style="11" bestFit="1" customWidth="1"/>
    <col min="2" max="3" width="9" style="11" customWidth="1"/>
    <col min="4" max="5" width="9" style="11" hidden="1" customWidth="1"/>
    <col min="6" max="6" width="9" style="11" customWidth="1"/>
    <col min="7" max="8" width="9.25" style="11" bestFit="1" customWidth="1"/>
  </cols>
  <sheetData>
    <row r="1" spans="1:8">
      <c r="A1"/>
      <c r="B1"/>
      <c r="C1"/>
      <c r="D1"/>
      <c r="E1"/>
      <c r="F1"/>
      <c r="G1"/>
      <c r="H1"/>
    </row>
    <row r="2" spans="1:8">
      <c r="A2" t="s">
        <v>183</v>
      </c>
      <c r="B2"/>
      <c r="C2"/>
      <c r="D2"/>
      <c r="E2"/>
      <c r="F2"/>
      <c r="G2"/>
      <c r="H2"/>
    </row>
    <row r="3" spans="1:8">
      <c r="A3" s="13"/>
      <c r="B3"/>
      <c r="C3"/>
      <c r="D3"/>
      <c r="E3"/>
      <c r="F3"/>
      <c r="G3"/>
      <c r="H3"/>
    </row>
    <row r="4" spans="1:8">
      <c r="A4" s="14" t="s">
        <v>11</v>
      </c>
      <c r="B4" s="4">
        <f>D9/(B9-E9)</f>
        <v>2.8571428571428572</v>
      </c>
      <c r="C4" t="s">
        <v>12</v>
      </c>
      <c r="D4"/>
      <c r="E4"/>
      <c r="F4"/>
      <c r="G4"/>
      <c r="H4"/>
    </row>
    <row r="5" spans="1:8">
      <c r="A5"/>
      <c r="B5"/>
      <c r="C5"/>
      <c r="D5"/>
      <c r="E5"/>
      <c r="F5"/>
      <c r="G5"/>
      <c r="H5"/>
    </row>
    <row r="6" spans="1:8">
      <c r="A6" t="s">
        <v>13</v>
      </c>
      <c r="B6"/>
      <c r="C6"/>
      <c r="D6"/>
      <c r="E6"/>
      <c r="F6"/>
      <c r="G6"/>
      <c r="H6"/>
    </row>
    <row r="7" spans="1:8">
      <c r="A7" s="71" t="s">
        <v>1</v>
      </c>
      <c r="B7" s="72" t="s">
        <v>0</v>
      </c>
      <c r="C7" s="72" t="s">
        <v>6</v>
      </c>
      <c r="D7" s="72" t="s">
        <v>7</v>
      </c>
      <c r="E7" s="72" t="s">
        <v>8</v>
      </c>
      <c r="F7" s="72" t="s">
        <v>178</v>
      </c>
      <c r="G7" s="72" t="s">
        <v>179</v>
      </c>
      <c r="H7" s="73" t="s">
        <v>267</v>
      </c>
    </row>
    <row r="8" spans="1:8">
      <c r="A8" s="8">
        <v>0</v>
      </c>
      <c r="B8" s="11">
        <v>0</v>
      </c>
      <c r="C8" s="5">
        <f t="shared" ref="C8:C22" si="0">D8+E8</f>
        <v>500000</v>
      </c>
      <c r="D8" s="5">
        <v>500000</v>
      </c>
      <c r="E8" s="5">
        <v>0</v>
      </c>
      <c r="F8" s="5">
        <v>2750000</v>
      </c>
      <c r="G8" s="5">
        <v>1325000</v>
      </c>
      <c r="H8" s="5">
        <f t="shared" ref="H8:H22" si="1">B8-C8</f>
        <v>-500000</v>
      </c>
    </row>
    <row r="9" spans="1:8">
      <c r="A9" s="8">
        <f t="shared" ref="A9:A22" si="2">A8+1</f>
        <v>1</v>
      </c>
      <c r="B9" s="5">
        <v>250000</v>
      </c>
      <c r="C9" s="5">
        <f t="shared" si="0"/>
        <v>575000</v>
      </c>
      <c r="D9" s="5">
        <v>500000</v>
      </c>
      <c r="E9" s="5">
        <v>75000</v>
      </c>
      <c r="F9" s="5">
        <v>2750000</v>
      </c>
      <c r="G9" s="5">
        <v>1325000</v>
      </c>
      <c r="H9" s="5">
        <f t="shared" si="1"/>
        <v>-325000</v>
      </c>
    </row>
    <row r="10" spans="1:8">
      <c r="A10" s="8">
        <f t="shared" si="2"/>
        <v>2</v>
      </c>
      <c r="B10" s="5">
        <f t="shared" ref="B10:B22" si="3">B9+$B$9</f>
        <v>500000</v>
      </c>
      <c r="C10" s="5">
        <f t="shared" si="0"/>
        <v>650000</v>
      </c>
      <c r="D10" s="5">
        <v>500000</v>
      </c>
      <c r="E10" s="5">
        <f>$E$9+E9</f>
        <v>150000</v>
      </c>
      <c r="F10" s="5">
        <v>2750000</v>
      </c>
      <c r="G10" s="5">
        <v>1325000</v>
      </c>
      <c r="H10" s="5">
        <f t="shared" si="1"/>
        <v>-150000</v>
      </c>
    </row>
    <row r="11" spans="1:8">
      <c r="A11" s="8">
        <f t="shared" si="2"/>
        <v>3</v>
      </c>
      <c r="B11" s="5">
        <f t="shared" si="3"/>
        <v>750000</v>
      </c>
      <c r="C11" s="5">
        <f t="shared" si="0"/>
        <v>725000</v>
      </c>
      <c r="D11" s="5">
        <v>500000</v>
      </c>
      <c r="E11" s="5">
        <f t="shared" ref="E11:E22" si="4">$E$9+E10</f>
        <v>225000</v>
      </c>
      <c r="F11" s="5">
        <v>2750000</v>
      </c>
      <c r="G11" s="5">
        <v>1325000</v>
      </c>
      <c r="H11" s="5">
        <f t="shared" si="1"/>
        <v>25000</v>
      </c>
    </row>
    <row r="12" spans="1:8">
      <c r="A12" s="8">
        <f t="shared" si="2"/>
        <v>4</v>
      </c>
      <c r="B12" s="5">
        <f t="shared" si="3"/>
        <v>1000000</v>
      </c>
      <c r="C12" s="5">
        <f t="shared" si="0"/>
        <v>800000</v>
      </c>
      <c r="D12" s="5">
        <v>500000</v>
      </c>
      <c r="E12" s="5">
        <f t="shared" si="4"/>
        <v>300000</v>
      </c>
      <c r="F12" s="5">
        <v>2750000</v>
      </c>
      <c r="G12" s="5">
        <v>1325000</v>
      </c>
      <c r="H12" s="5">
        <f t="shared" si="1"/>
        <v>200000</v>
      </c>
    </row>
    <row r="13" spans="1:8">
      <c r="A13" s="8">
        <f t="shared" si="2"/>
        <v>5</v>
      </c>
      <c r="B13" s="5">
        <f t="shared" si="3"/>
        <v>1250000</v>
      </c>
      <c r="C13" s="5">
        <f t="shared" si="0"/>
        <v>875000</v>
      </c>
      <c r="D13" s="5">
        <v>500000</v>
      </c>
      <c r="E13" s="5">
        <f t="shared" si="4"/>
        <v>375000</v>
      </c>
      <c r="F13" s="5">
        <v>2750000</v>
      </c>
      <c r="G13" s="5">
        <v>1325000</v>
      </c>
      <c r="H13" s="5">
        <f t="shared" si="1"/>
        <v>375000</v>
      </c>
    </row>
    <row r="14" spans="1:8">
      <c r="A14" s="8">
        <f t="shared" si="2"/>
        <v>6</v>
      </c>
      <c r="B14" s="5">
        <f t="shared" si="3"/>
        <v>1500000</v>
      </c>
      <c r="C14" s="5">
        <f t="shared" si="0"/>
        <v>950000</v>
      </c>
      <c r="D14" s="5">
        <v>500000</v>
      </c>
      <c r="E14" s="5">
        <f t="shared" si="4"/>
        <v>450000</v>
      </c>
      <c r="F14" s="5">
        <v>2750000</v>
      </c>
      <c r="G14" s="5">
        <v>1325000</v>
      </c>
      <c r="H14" s="5">
        <f t="shared" si="1"/>
        <v>550000</v>
      </c>
    </row>
    <row r="15" spans="1:8">
      <c r="A15" s="8">
        <f t="shared" si="2"/>
        <v>7</v>
      </c>
      <c r="B15" s="5">
        <f t="shared" si="3"/>
        <v>1750000</v>
      </c>
      <c r="C15" s="5">
        <f t="shared" si="0"/>
        <v>1025000</v>
      </c>
      <c r="D15" s="5">
        <v>500000</v>
      </c>
      <c r="E15" s="5">
        <f t="shared" si="4"/>
        <v>525000</v>
      </c>
      <c r="F15" s="5">
        <v>2750000</v>
      </c>
      <c r="G15" s="5">
        <v>1325000</v>
      </c>
      <c r="H15" s="5">
        <f t="shared" si="1"/>
        <v>725000</v>
      </c>
    </row>
    <row r="16" spans="1:8">
      <c r="A16" s="8">
        <f t="shared" si="2"/>
        <v>8</v>
      </c>
      <c r="B16" s="5">
        <f t="shared" si="3"/>
        <v>2000000</v>
      </c>
      <c r="C16" s="5">
        <f t="shared" si="0"/>
        <v>1100000</v>
      </c>
      <c r="D16" s="5">
        <v>500000</v>
      </c>
      <c r="E16" s="5">
        <f t="shared" si="4"/>
        <v>600000</v>
      </c>
      <c r="F16" s="5">
        <v>2750000</v>
      </c>
      <c r="G16" s="5">
        <v>1325000</v>
      </c>
      <c r="H16" s="5">
        <f t="shared" si="1"/>
        <v>900000</v>
      </c>
    </row>
    <row r="17" spans="1:8">
      <c r="A17" s="8">
        <f t="shared" si="2"/>
        <v>9</v>
      </c>
      <c r="B17" s="5">
        <f t="shared" si="3"/>
        <v>2250000</v>
      </c>
      <c r="C17" s="5">
        <f t="shared" si="0"/>
        <v>1175000</v>
      </c>
      <c r="D17" s="5">
        <v>500000</v>
      </c>
      <c r="E17" s="5">
        <f t="shared" si="4"/>
        <v>675000</v>
      </c>
      <c r="F17" s="5">
        <v>2750000</v>
      </c>
      <c r="G17" s="5">
        <v>1325000</v>
      </c>
      <c r="H17" s="5">
        <f t="shared" si="1"/>
        <v>1075000</v>
      </c>
    </row>
    <row r="18" spans="1:8">
      <c r="A18" s="8">
        <f t="shared" si="2"/>
        <v>10</v>
      </c>
      <c r="B18" s="5">
        <f t="shared" si="3"/>
        <v>2500000</v>
      </c>
      <c r="C18" s="5">
        <f t="shared" si="0"/>
        <v>1250000</v>
      </c>
      <c r="D18" s="5">
        <v>500000</v>
      </c>
      <c r="E18" s="5">
        <f t="shared" si="4"/>
        <v>750000</v>
      </c>
      <c r="F18" s="5">
        <v>2750000</v>
      </c>
      <c r="G18" s="5">
        <v>1325000</v>
      </c>
      <c r="H18" s="5">
        <f t="shared" si="1"/>
        <v>1250000</v>
      </c>
    </row>
    <row r="19" spans="1:8">
      <c r="A19" s="8">
        <f t="shared" si="2"/>
        <v>11</v>
      </c>
      <c r="B19" s="5">
        <f t="shared" si="3"/>
        <v>2750000</v>
      </c>
      <c r="C19" s="5">
        <f t="shared" si="0"/>
        <v>1325000</v>
      </c>
      <c r="D19" s="5">
        <v>500000</v>
      </c>
      <c r="E19" s="5">
        <f t="shared" si="4"/>
        <v>825000</v>
      </c>
      <c r="F19" s="5">
        <v>2750000</v>
      </c>
      <c r="G19" s="5">
        <v>1325000</v>
      </c>
      <c r="H19" s="5">
        <f t="shared" si="1"/>
        <v>1425000</v>
      </c>
    </row>
    <row r="20" spans="1:8">
      <c r="A20" s="8">
        <f t="shared" si="2"/>
        <v>12</v>
      </c>
      <c r="B20" s="5">
        <f t="shared" si="3"/>
        <v>3000000</v>
      </c>
      <c r="C20" s="5">
        <f t="shared" si="0"/>
        <v>1400000</v>
      </c>
      <c r="D20" s="5">
        <v>500000</v>
      </c>
      <c r="E20" s="5">
        <f t="shared" si="4"/>
        <v>900000</v>
      </c>
      <c r="F20" s="5">
        <v>2750000</v>
      </c>
      <c r="G20" s="5">
        <v>1325000</v>
      </c>
      <c r="H20" s="5">
        <f t="shared" si="1"/>
        <v>1600000</v>
      </c>
    </row>
    <row r="21" spans="1:8">
      <c r="A21" s="8">
        <f t="shared" si="2"/>
        <v>13</v>
      </c>
      <c r="B21" s="5">
        <f t="shared" si="3"/>
        <v>3250000</v>
      </c>
      <c r="C21" s="5">
        <f t="shared" si="0"/>
        <v>1475000</v>
      </c>
      <c r="D21" s="5">
        <v>500000</v>
      </c>
      <c r="E21" s="5">
        <f t="shared" si="4"/>
        <v>975000</v>
      </c>
      <c r="F21" s="5">
        <v>2750000</v>
      </c>
      <c r="G21" s="5">
        <v>1325000</v>
      </c>
      <c r="H21" s="5">
        <f t="shared" si="1"/>
        <v>1775000</v>
      </c>
    </row>
    <row r="22" spans="1:8">
      <c r="A22" s="8">
        <f t="shared" si="2"/>
        <v>14</v>
      </c>
      <c r="B22" s="5">
        <f t="shared" si="3"/>
        <v>3500000</v>
      </c>
      <c r="C22" s="5">
        <f t="shared" si="0"/>
        <v>1550000</v>
      </c>
      <c r="D22" s="5">
        <v>500000</v>
      </c>
      <c r="E22" s="5">
        <f t="shared" si="4"/>
        <v>1050000</v>
      </c>
      <c r="F22" s="5">
        <v>2750000</v>
      </c>
      <c r="G22" s="5">
        <v>1325000</v>
      </c>
      <c r="H22" s="5">
        <f t="shared" si="1"/>
        <v>1950000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9"/>
  <sheetViews>
    <sheetView zoomScaleNormal="100" workbookViewId="0"/>
  </sheetViews>
  <sheetFormatPr defaultRowHeight="13.5"/>
  <cols>
    <col min="1" max="1" width="3.125" customWidth="1"/>
    <col min="3" max="3" width="15.625" customWidth="1"/>
    <col min="4" max="4" width="9.25" style="11" bestFit="1" customWidth="1"/>
    <col min="5" max="5" width="9.125" style="11" bestFit="1" customWidth="1"/>
    <col min="7" max="7" width="3.125" customWidth="1"/>
    <col min="9" max="9" width="15.625" customWidth="1"/>
    <col min="10" max="10" width="9.25" style="11" bestFit="1" customWidth="1"/>
    <col min="11" max="11" width="9.125" style="11" bestFit="1" customWidth="1"/>
  </cols>
  <sheetData>
    <row r="1" spans="1:11">
      <c r="D1"/>
      <c r="E1"/>
      <c r="J1"/>
      <c r="K1"/>
    </row>
    <row r="2" spans="1:11">
      <c r="A2" t="s">
        <v>233</v>
      </c>
      <c r="D2"/>
      <c r="E2"/>
      <c r="J2"/>
      <c r="K2"/>
    </row>
    <row r="3" spans="1:11">
      <c r="A3" t="s">
        <v>235</v>
      </c>
      <c r="D3"/>
      <c r="E3"/>
      <c r="J3"/>
      <c r="K3"/>
    </row>
    <row r="4" spans="1:11">
      <c r="D4"/>
      <c r="E4"/>
      <c r="J4"/>
      <c r="K4"/>
    </row>
    <row r="5" spans="1:11">
      <c r="A5" t="s">
        <v>231</v>
      </c>
      <c r="D5"/>
      <c r="E5"/>
      <c r="G5" t="s">
        <v>232</v>
      </c>
      <c r="J5"/>
      <c r="K5"/>
    </row>
    <row r="6" spans="1:11">
      <c r="D6"/>
      <c r="E6"/>
      <c r="J6"/>
      <c r="K6"/>
    </row>
    <row r="7" spans="1:11">
      <c r="B7" t="s">
        <v>31</v>
      </c>
      <c r="D7"/>
      <c r="E7"/>
      <c r="H7" t="s">
        <v>32</v>
      </c>
      <c r="J7"/>
      <c r="K7"/>
    </row>
    <row r="8" spans="1:11">
      <c r="B8" t="s">
        <v>34</v>
      </c>
      <c r="D8"/>
      <c r="E8"/>
      <c r="H8" t="s">
        <v>34</v>
      </c>
      <c r="J8"/>
      <c r="K8"/>
    </row>
    <row r="9" spans="1:11">
      <c r="A9" s="9"/>
      <c r="B9" s="2" t="s">
        <v>37</v>
      </c>
      <c r="C9" s="2" t="s">
        <v>38</v>
      </c>
      <c r="D9" s="2" t="s">
        <v>104</v>
      </c>
      <c r="E9" s="2" t="s">
        <v>105</v>
      </c>
      <c r="G9" s="9"/>
      <c r="H9" s="2" t="s">
        <v>37</v>
      </c>
      <c r="I9" s="2" t="s">
        <v>38</v>
      </c>
      <c r="J9" s="2" t="s">
        <v>104</v>
      </c>
      <c r="K9" s="2" t="s">
        <v>105</v>
      </c>
    </row>
    <row r="10" spans="1:11">
      <c r="A10" s="7">
        <f>1</f>
        <v>1</v>
      </c>
      <c r="B10" s="7">
        <v>2028</v>
      </c>
      <c r="C10" s="7" t="s">
        <v>40</v>
      </c>
      <c r="D10" s="5">
        <v>2069697</v>
      </c>
      <c r="E10" s="5">
        <v>377</v>
      </c>
      <c r="G10" s="7">
        <f>1</f>
        <v>1</v>
      </c>
      <c r="H10" s="7">
        <v>1049</v>
      </c>
      <c r="I10" s="7" t="s">
        <v>42</v>
      </c>
      <c r="J10" s="5">
        <v>3549039</v>
      </c>
      <c r="K10" s="5">
        <v>1187</v>
      </c>
    </row>
    <row r="11" spans="1:11">
      <c r="A11" s="7">
        <f>A10+1</f>
        <v>2</v>
      </c>
      <c r="B11" s="7">
        <v>8036</v>
      </c>
      <c r="C11" s="7" t="s">
        <v>50</v>
      </c>
      <c r="D11" s="5">
        <v>1082806</v>
      </c>
      <c r="E11" s="5">
        <v>217</v>
      </c>
      <c r="G11" s="7">
        <f>G10+1</f>
        <v>2</v>
      </c>
      <c r="H11" s="7">
        <v>243</v>
      </c>
      <c r="I11" s="7" t="s">
        <v>43</v>
      </c>
      <c r="J11" s="5">
        <v>2723040</v>
      </c>
      <c r="K11" s="5">
        <v>491</v>
      </c>
    </row>
    <row r="12" spans="1:11">
      <c r="A12" s="7">
        <f>A11+1</f>
        <v>3</v>
      </c>
      <c r="B12" s="7">
        <v>5633</v>
      </c>
      <c r="C12" s="7" t="s">
        <v>61</v>
      </c>
      <c r="D12" s="5">
        <v>1027490</v>
      </c>
      <c r="E12" s="5">
        <v>145</v>
      </c>
      <c r="G12" s="7">
        <f>G11+1</f>
        <v>3</v>
      </c>
      <c r="H12" s="7">
        <v>5547</v>
      </c>
      <c r="I12" s="7" t="s">
        <v>44</v>
      </c>
      <c r="J12" s="5">
        <v>1921090</v>
      </c>
      <c r="K12" s="5">
        <v>383</v>
      </c>
    </row>
    <row r="13" spans="1:11">
      <c r="A13" s="7">
        <f t="shared" ref="A13:A24" si="0">A12+1</f>
        <v>4</v>
      </c>
      <c r="B13" s="7">
        <v>597</v>
      </c>
      <c r="C13" s="7" t="s">
        <v>69</v>
      </c>
      <c r="D13" s="5">
        <v>831792</v>
      </c>
      <c r="E13" s="5">
        <v>110</v>
      </c>
      <c r="G13" s="7">
        <f t="shared" ref="G13:G24" si="1">G12+1</f>
        <v>4</v>
      </c>
      <c r="H13" s="7">
        <v>8817</v>
      </c>
      <c r="I13" s="7" t="s">
        <v>45</v>
      </c>
      <c r="J13" s="5">
        <v>1482005</v>
      </c>
      <c r="K13" s="5">
        <v>296</v>
      </c>
    </row>
    <row r="14" spans="1:11">
      <c r="A14" s="7">
        <f t="shared" si="0"/>
        <v>5</v>
      </c>
      <c r="B14" s="7">
        <v>8442</v>
      </c>
      <c r="C14" s="7" t="s">
        <v>64</v>
      </c>
      <c r="D14" s="5">
        <v>811161</v>
      </c>
      <c r="E14" s="5">
        <v>122</v>
      </c>
      <c r="G14" s="7">
        <f t="shared" si="1"/>
        <v>5</v>
      </c>
      <c r="H14" s="7">
        <v>3210</v>
      </c>
      <c r="I14" s="7" t="s">
        <v>49</v>
      </c>
      <c r="J14" s="5">
        <v>1179532</v>
      </c>
      <c r="K14" s="5">
        <v>248</v>
      </c>
    </row>
    <row r="15" spans="1:11">
      <c r="A15" s="7">
        <f t="shared" si="0"/>
        <v>6</v>
      </c>
      <c r="B15" s="7">
        <v>6576</v>
      </c>
      <c r="C15" s="7" t="s">
        <v>66</v>
      </c>
      <c r="D15" s="5">
        <v>742698</v>
      </c>
      <c r="E15" s="5">
        <v>122</v>
      </c>
      <c r="G15" s="7">
        <f t="shared" si="1"/>
        <v>6</v>
      </c>
      <c r="H15" s="7">
        <v>2453</v>
      </c>
      <c r="I15" s="7" t="s">
        <v>55</v>
      </c>
      <c r="J15" s="5">
        <v>911339</v>
      </c>
      <c r="K15" s="5">
        <v>157</v>
      </c>
    </row>
    <row r="16" spans="1:11">
      <c r="A16" s="7">
        <f t="shared" si="0"/>
        <v>7</v>
      </c>
      <c r="B16" s="7">
        <v>2138</v>
      </c>
      <c r="C16" s="7" t="s">
        <v>67</v>
      </c>
      <c r="D16" s="5">
        <v>724710</v>
      </c>
      <c r="E16" s="5">
        <v>117</v>
      </c>
      <c r="G16" s="7">
        <f t="shared" si="1"/>
        <v>7</v>
      </c>
      <c r="H16" s="7">
        <v>8255</v>
      </c>
      <c r="I16" s="7" t="s">
        <v>53</v>
      </c>
      <c r="J16" s="5">
        <v>863198</v>
      </c>
      <c r="K16" s="5">
        <v>172</v>
      </c>
    </row>
    <row r="17" spans="1:15">
      <c r="A17" s="7">
        <f t="shared" si="0"/>
        <v>8</v>
      </c>
      <c r="B17" s="7">
        <v>1060</v>
      </c>
      <c r="C17" s="7" t="s">
        <v>70</v>
      </c>
      <c r="D17" s="5">
        <v>620327</v>
      </c>
      <c r="E17" s="5">
        <v>113</v>
      </c>
      <c r="G17" s="7">
        <f t="shared" si="1"/>
        <v>8</v>
      </c>
      <c r="H17" s="7">
        <v>7760</v>
      </c>
      <c r="I17" s="7" t="s">
        <v>71</v>
      </c>
      <c r="J17" s="5">
        <v>614822</v>
      </c>
      <c r="K17" s="5">
        <v>111</v>
      </c>
    </row>
    <row r="18" spans="1:15">
      <c r="A18" s="7">
        <f t="shared" si="0"/>
        <v>9</v>
      </c>
      <c r="B18" s="7">
        <v>6246</v>
      </c>
      <c r="C18" s="7" t="s">
        <v>52</v>
      </c>
      <c r="D18" s="5">
        <v>586013</v>
      </c>
      <c r="E18" s="5">
        <v>189</v>
      </c>
      <c r="G18" s="7">
        <f t="shared" si="1"/>
        <v>9</v>
      </c>
      <c r="H18" s="7">
        <v>5774</v>
      </c>
      <c r="I18" s="12" t="s">
        <v>83</v>
      </c>
      <c r="J18" s="5">
        <v>575038</v>
      </c>
      <c r="K18" s="5">
        <v>92</v>
      </c>
    </row>
    <row r="19" spans="1:15">
      <c r="A19" s="7">
        <f t="shared" si="0"/>
        <v>10</v>
      </c>
      <c r="B19" s="7">
        <v>1323</v>
      </c>
      <c r="C19" s="12" t="s">
        <v>81</v>
      </c>
      <c r="D19" s="5">
        <v>532460</v>
      </c>
      <c r="E19" s="5">
        <v>91</v>
      </c>
      <c r="G19" s="7">
        <f t="shared" si="1"/>
        <v>10</v>
      </c>
      <c r="H19" s="7">
        <v>8008</v>
      </c>
      <c r="I19" s="7" t="s">
        <v>93</v>
      </c>
      <c r="J19" s="5">
        <v>510200</v>
      </c>
      <c r="K19" s="5">
        <v>64</v>
      </c>
    </row>
    <row r="20" spans="1:15">
      <c r="A20" s="7">
        <f t="shared" si="0"/>
        <v>11</v>
      </c>
      <c r="B20" s="7">
        <v>3603</v>
      </c>
      <c r="C20" s="7" t="s">
        <v>79</v>
      </c>
      <c r="D20" s="5">
        <v>498996</v>
      </c>
      <c r="E20" s="5">
        <v>93</v>
      </c>
      <c r="G20" s="7">
        <f t="shared" si="1"/>
        <v>11</v>
      </c>
      <c r="H20" s="7">
        <v>7239</v>
      </c>
      <c r="I20" s="7" t="s">
        <v>94</v>
      </c>
      <c r="J20" s="5">
        <v>389721</v>
      </c>
      <c r="K20" s="5">
        <v>66</v>
      </c>
    </row>
    <row r="21" spans="1:15">
      <c r="A21" s="7">
        <f t="shared" si="0"/>
        <v>12</v>
      </c>
      <c r="B21" s="7">
        <v>3858</v>
      </c>
      <c r="C21" s="7" t="s">
        <v>90</v>
      </c>
      <c r="D21" s="5">
        <v>411719</v>
      </c>
      <c r="E21" s="5">
        <v>71</v>
      </c>
      <c r="G21" s="7">
        <f t="shared" si="1"/>
        <v>12</v>
      </c>
      <c r="H21" s="7">
        <v>998</v>
      </c>
      <c r="I21" s="7" t="s">
        <v>87</v>
      </c>
      <c r="J21" s="5">
        <v>389168</v>
      </c>
      <c r="K21" s="5">
        <v>74</v>
      </c>
    </row>
    <row r="22" spans="1:15">
      <c r="A22" s="7">
        <f t="shared" si="0"/>
        <v>13</v>
      </c>
      <c r="B22" s="7">
        <v>7700</v>
      </c>
      <c r="C22" s="12" t="s">
        <v>100</v>
      </c>
      <c r="D22" s="5">
        <v>359317</v>
      </c>
      <c r="E22" s="5">
        <v>51</v>
      </c>
      <c r="F22" s="20"/>
      <c r="G22" s="7">
        <f t="shared" si="1"/>
        <v>13</v>
      </c>
      <c r="H22" s="7">
        <v>5250</v>
      </c>
      <c r="I22" s="7" t="s">
        <v>91</v>
      </c>
      <c r="J22" s="5">
        <v>364202</v>
      </c>
      <c r="K22" s="5">
        <v>70</v>
      </c>
      <c r="L22" s="20"/>
      <c r="M22" s="20"/>
      <c r="N22" s="20"/>
      <c r="O22" s="20"/>
    </row>
    <row r="23" spans="1:15">
      <c r="A23" s="7">
        <f t="shared" si="0"/>
        <v>14</v>
      </c>
      <c r="B23" s="7">
        <v>7545</v>
      </c>
      <c r="C23" s="7" t="s">
        <v>56</v>
      </c>
      <c r="D23" s="5">
        <v>324320</v>
      </c>
      <c r="E23" s="5">
        <v>156</v>
      </c>
      <c r="F23" s="20"/>
      <c r="G23" s="7">
        <f t="shared" si="1"/>
        <v>14</v>
      </c>
      <c r="H23" s="7">
        <v>6839</v>
      </c>
      <c r="I23" s="7" t="s">
        <v>96</v>
      </c>
      <c r="J23" s="5">
        <v>362297</v>
      </c>
      <c r="K23" s="5">
        <v>63</v>
      </c>
      <c r="L23" s="20"/>
      <c r="M23" s="20"/>
      <c r="N23" s="20"/>
      <c r="O23" s="20"/>
    </row>
    <row r="24" spans="1:15">
      <c r="A24" s="7">
        <f t="shared" si="0"/>
        <v>15</v>
      </c>
      <c r="B24" s="7">
        <v>9085</v>
      </c>
      <c r="C24" s="7" t="s">
        <v>80</v>
      </c>
      <c r="D24" s="5">
        <v>290023</v>
      </c>
      <c r="E24" s="5">
        <v>91</v>
      </c>
      <c r="F24" s="20"/>
      <c r="G24" s="7">
        <f t="shared" si="1"/>
        <v>15</v>
      </c>
      <c r="H24" s="7">
        <v>7060</v>
      </c>
      <c r="I24" s="7" t="s">
        <v>89</v>
      </c>
      <c r="J24" s="5">
        <v>341224</v>
      </c>
      <c r="K24" s="5">
        <v>69</v>
      </c>
      <c r="L24" s="20"/>
      <c r="M24" s="20"/>
      <c r="N24" s="20"/>
      <c r="O24" s="20"/>
    </row>
    <row r="25" spans="1:15">
      <c r="A25" s="19">
        <f>A24+1</f>
        <v>16</v>
      </c>
      <c r="B25" s="20">
        <v>186</v>
      </c>
      <c r="C25" s="20" t="s">
        <v>73</v>
      </c>
      <c r="D25" s="29">
        <v>212909</v>
      </c>
      <c r="E25" s="29">
        <v>105</v>
      </c>
      <c r="F25" s="20"/>
      <c r="G25" s="19">
        <f>G24+1</f>
        <v>16</v>
      </c>
      <c r="H25" s="20">
        <v>7925</v>
      </c>
      <c r="I25" s="19" t="s">
        <v>103</v>
      </c>
      <c r="J25" s="29">
        <v>329320</v>
      </c>
      <c r="K25" s="29">
        <v>52</v>
      </c>
      <c r="L25" s="20"/>
      <c r="M25" s="20"/>
      <c r="N25" s="20"/>
      <c r="O25" s="20"/>
    </row>
    <row r="26" spans="1:15">
      <c r="A26" s="19">
        <f t="shared" ref="A26:A31" si="2">A25+1</f>
        <v>17</v>
      </c>
      <c r="B26" s="20">
        <v>4141</v>
      </c>
      <c r="C26" s="20" t="s">
        <v>75</v>
      </c>
      <c r="D26" s="29">
        <v>206892</v>
      </c>
      <c r="E26" s="29">
        <v>104</v>
      </c>
      <c r="F26" s="20"/>
      <c r="G26" s="19">
        <f t="shared" ref="G26:G31" si="3">G25+1</f>
        <v>17</v>
      </c>
      <c r="H26" s="20">
        <v>2569</v>
      </c>
      <c r="I26" s="19" t="s">
        <v>97</v>
      </c>
      <c r="J26" s="29">
        <v>319308</v>
      </c>
      <c r="K26" s="29">
        <v>61</v>
      </c>
      <c r="L26" s="20"/>
      <c r="M26" s="20"/>
      <c r="N26" s="20"/>
      <c r="O26" s="20"/>
    </row>
    <row r="27" spans="1:15">
      <c r="A27" s="19">
        <f t="shared" si="2"/>
        <v>18</v>
      </c>
      <c r="B27" s="20">
        <v>5813</v>
      </c>
      <c r="C27" s="20" t="s">
        <v>84</v>
      </c>
      <c r="D27" s="29">
        <v>206605</v>
      </c>
      <c r="E27" s="29">
        <v>81</v>
      </c>
      <c r="F27" s="20"/>
      <c r="G27" s="19">
        <f t="shared" si="3"/>
        <v>18</v>
      </c>
      <c r="H27" s="20">
        <v>5065</v>
      </c>
      <c r="I27" s="20" t="s">
        <v>47</v>
      </c>
      <c r="J27" s="29">
        <v>259340</v>
      </c>
      <c r="K27" s="29">
        <v>257</v>
      </c>
      <c r="L27" s="20"/>
      <c r="M27" s="20"/>
      <c r="N27" s="20"/>
      <c r="O27" s="20"/>
    </row>
    <row r="28" spans="1:15">
      <c r="A28" s="19">
        <f t="shared" si="2"/>
        <v>19</v>
      </c>
      <c r="B28" s="20">
        <v>3622</v>
      </c>
      <c r="C28" s="20" t="s">
        <v>63</v>
      </c>
      <c r="D28" s="29">
        <v>192189</v>
      </c>
      <c r="E28" s="29">
        <v>120</v>
      </c>
      <c r="F28" s="20"/>
      <c r="G28" s="19">
        <f t="shared" si="3"/>
        <v>19</v>
      </c>
      <c r="H28" s="20">
        <v>305</v>
      </c>
      <c r="I28" s="20" t="s">
        <v>72</v>
      </c>
      <c r="J28" s="29">
        <v>222852</v>
      </c>
      <c r="K28" s="29">
        <v>106</v>
      </c>
      <c r="L28" s="20"/>
      <c r="M28" s="20"/>
      <c r="N28" s="20"/>
      <c r="O28" s="20"/>
    </row>
    <row r="29" spans="1:15">
      <c r="A29" s="19">
        <f t="shared" si="2"/>
        <v>20</v>
      </c>
      <c r="B29" s="20">
        <v>6814</v>
      </c>
      <c r="C29" s="20" t="s">
        <v>86</v>
      </c>
      <c r="D29" s="29">
        <v>157210</v>
      </c>
      <c r="E29" s="29">
        <v>78</v>
      </c>
      <c r="F29" s="20"/>
      <c r="G29" s="19">
        <f t="shared" si="3"/>
        <v>20</v>
      </c>
      <c r="H29" s="20">
        <v>5387</v>
      </c>
      <c r="I29" s="20" t="s">
        <v>59</v>
      </c>
      <c r="J29" s="29">
        <v>150396</v>
      </c>
      <c r="K29" s="29">
        <v>146</v>
      </c>
      <c r="L29" s="20"/>
      <c r="M29" s="20"/>
      <c r="N29" s="20"/>
      <c r="O29" s="20"/>
    </row>
    <row r="30" spans="1:15">
      <c r="A30" s="19">
        <f t="shared" si="2"/>
        <v>21</v>
      </c>
      <c r="B30" s="20">
        <v>2753</v>
      </c>
      <c r="C30" s="19" t="s">
        <v>99</v>
      </c>
      <c r="D30" s="29">
        <v>125291</v>
      </c>
      <c r="E30" s="29">
        <v>60</v>
      </c>
      <c r="F30" s="20"/>
      <c r="G30" s="19">
        <f t="shared" si="3"/>
        <v>21</v>
      </c>
      <c r="H30" s="20">
        <v>2961</v>
      </c>
      <c r="I30" s="20" t="s">
        <v>85</v>
      </c>
      <c r="J30" s="29">
        <v>120608</v>
      </c>
      <c r="K30" s="29">
        <v>81</v>
      </c>
      <c r="L30" s="20"/>
      <c r="M30" s="20"/>
      <c r="N30" s="20"/>
      <c r="O30" s="20"/>
    </row>
    <row r="31" spans="1:15">
      <c r="A31" s="19">
        <f t="shared" si="2"/>
        <v>22</v>
      </c>
      <c r="B31" s="20">
        <v>9198</v>
      </c>
      <c r="C31" s="20" t="s">
        <v>77</v>
      </c>
      <c r="D31" s="29">
        <v>99968</v>
      </c>
      <c r="E31" s="29">
        <v>98</v>
      </c>
      <c r="F31" s="20"/>
      <c r="G31" s="19">
        <f t="shared" si="3"/>
        <v>22</v>
      </c>
      <c r="H31" s="20">
        <v>6685</v>
      </c>
      <c r="I31" s="19" t="s">
        <v>101</v>
      </c>
      <c r="J31" s="29">
        <v>119335</v>
      </c>
      <c r="K31" s="29">
        <v>57</v>
      </c>
      <c r="L31" s="20"/>
      <c r="M31" s="20"/>
      <c r="N31" s="20"/>
      <c r="O31" s="20"/>
    </row>
    <row r="32" spans="1:15">
      <c r="A32" s="20"/>
      <c r="B32" s="20"/>
      <c r="C32" s="20"/>
      <c r="D32" s="29"/>
      <c r="E32" s="29"/>
      <c r="F32" s="20"/>
      <c r="G32" s="29"/>
      <c r="H32" s="20"/>
      <c r="I32" s="20"/>
      <c r="J32" s="29"/>
      <c r="K32" s="29"/>
      <c r="L32" s="20"/>
      <c r="M32" s="20"/>
      <c r="N32" s="20"/>
      <c r="O32" s="20"/>
    </row>
    <row r="33" spans="1:15">
      <c r="A33" s="20"/>
      <c r="B33" s="20"/>
      <c r="C33" s="20"/>
      <c r="D33" s="29"/>
      <c r="E33" s="29"/>
      <c r="F33" s="20"/>
      <c r="G33" s="29"/>
      <c r="H33" s="29"/>
      <c r="I33" s="20"/>
      <c r="J33" s="29"/>
      <c r="K33" s="29"/>
      <c r="L33" s="20"/>
      <c r="M33" s="20"/>
      <c r="N33" s="20"/>
      <c r="O33" s="20"/>
    </row>
    <row r="34" spans="1:15">
      <c r="A34" s="20"/>
      <c r="B34" s="20"/>
      <c r="C34" s="20"/>
      <c r="D34" s="29"/>
      <c r="E34" s="29"/>
      <c r="F34" s="20"/>
      <c r="G34" s="29"/>
      <c r="H34" s="29"/>
      <c r="I34" s="20"/>
      <c r="J34" s="29"/>
      <c r="K34" s="29"/>
      <c r="L34" s="20"/>
      <c r="M34" s="20"/>
      <c r="N34" s="20"/>
      <c r="O34" s="20"/>
    </row>
    <row r="35" spans="1:15">
      <c r="A35" s="20"/>
      <c r="B35" s="20"/>
      <c r="C35" s="20"/>
      <c r="D35" s="29"/>
      <c r="E35" s="29"/>
      <c r="F35" s="20"/>
      <c r="G35" s="29"/>
      <c r="H35" s="29"/>
      <c r="I35" s="20"/>
      <c r="J35" s="29"/>
      <c r="K35" s="29"/>
      <c r="L35" s="20"/>
      <c r="M35" s="20"/>
      <c r="N35" s="20"/>
      <c r="O35" s="20"/>
    </row>
    <row r="36" spans="1:15">
      <c r="A36" s="20"/>
      <c r="B36" s="20"/>
      <c r="C36" s="20"/>
      <c r="D36" s="29"/>
      <c r="E36" s="29"/>
      <c r="F36" s="20"/>
      <c r="G36" s="29"/>
      <c r="H36" s="29"/>
      <c r="I36" s="20"/>
      <c r="J36" s="29"/>
      <c r="K36" s="29"/>
      <c r="L36" s="20"/>
      <c r="M36" s="20"/>
      <c r="N36" s="20"/>
      <c r="O36" s="20"/>
    </row>
    <row r="37" spans="1:15">
      <c r="G37" s="11"/>
      <c r="H37" s="11"/>
    </row>
    <row r="38" spans="1:15">
      <c r="G38" s="11"/>
      <c r="H38" s="11"/>
    </row>
    <row r="39" spans="1:15">
      <c r="G39" s="11"/>
      <c r="H39" s="11"/>
    </row>
    <row r="40" spans="1:15">
      <c r="G40" s="11"/>
      <c r="H40" s="11"/>
    </row>
    <row r="41" spans="1:15">
      <c r="G41" s="11"/>
      <c r="H41" s="11"/>
    </row>
    <row r="42" spans="1:15">
      <c r="G42" s="11"/>
      <c r="H42" s="11"/>
    </row>
    <row r="43" spans="1:15">
      <c r="G43" s="11"/>
      <c r="H43" s="11"/>
    </row>
    <row r="44" spans="1:15">
      <c r="G44" s="11"/>
      <c r="H44" s="11"/>
    </row>
    <row r="45" spans="1:15">
      <c r="G45" s="11"/>
      <c r="H45" s="11"/>
    </row>
    <row r="46" spans="1:15">
      <c r="G46" s="11"/>
      <c r="H46" s="11"/>
    </row>
    <row r="47" spans="1:15">
      <c r="G47" s="11"/>
      <c r="H47" s="11"/>
    </row>
    <row r="48" spans="1:15">
      <c r="G48" s="11"/>
      <c r="H48" s="11"/>
    </row>
    <row r="49" spans="7:8">
      <c r="G49" s="11"/>
      <c r="H49" s="11"/>
    </row>
    <row r="50" spans="7:8">
      <c r="G50" s="11"/>
      <c r="H50" s="11"/>
    </row>
    <row r="51" spans="7:8">
      <c r="G51" s="11"/>
      <c r="H51" s="11"/>
    </row>
    <row r="52" spans="7:8">
      <c r="G52" s="11"/>
      <c r="H52" s="11"/>
    </row>
    <row r="53" spans="7:8">
      <c r="G53" s="11"/>
      <c r="H53" s="11"/>
    </row>
    <row r="54" spans="7:8">
      <c r="G54" s="11"/>
      <c r="H54" s="11"/>
    </row>
    <row r="55" spans="7:8">
      <c r="G55" s="11"/>
      <c r="H55" s="11"/>
    </row>
    <row r="56" spans="7:8">
      <c r="G56" s="11"/>
      <c r="H56" s="11"/>
    </row>
    <row r="57" spans="7:8">
      <c r="G57" s="11"/>
      <c r="H57" s="11"/>
    </row>
    <row r="58" spans="7:8">
      <c r="G58" s="11"/>
      <c r="H58" s="11"/>
    </row>
    <row r="59" spans="7:8">
      <c r="G59" s="11"/>
      <c r="H59" s="11"/>
    </row>
    <row r="60" spans="7:8">
      <c r="G60" s="11"/>
      <c r="H60" s="11"/>
    </row>
    <row r="61" spans="7:8">
      <c r="G61" s="11"/>
      <c r="H61" s="11"/>
    </row>
    <row r="62" spans="7:8">
      <c r="G62" s="11"/>
      <c r="H62" s="11"/>
    </row>
    <row r="63" spans="7:8">
      <c r="G63" s="11"/>
      <c r="H63" s="11"/>
    </row>
    <row r="64" spans="7:8">
      <c r="G64" s="11"/>
      <c r="H64" s="11"/>
    </row>
    <row r="65" spans="7:8">
      <c r="G65" s="11"/>
      <c r="H65" s="11"/>
    </row>
    <row r="66" spans="7:8">
      <c r="G66" s="11"/>
      <c r="H66" s="11"/>
    </row>
    <row r="67" spans="7:8">
      <c r="G67" s="11"/>
      <c r="H67" s="11"/>
    </row>
    <row r="68" spans="7:8">
      <c r="G68" s="11"/>
      <c r="H68" s="11"/>
    </row>
    <row r="69" spans="7:8">
      <c r="G69" s="11"/>
      <c r="H69" s="11"/>
    </row>
  </sheetData>
  <sortState ref="H9:K30">
    <sortCondition descending="1" ref="J9:J30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68"/>
  <sheetViews>
    <sheetView zoomScaleNormal="100" workbookViewId="0"/>
  </sheetViews>
  <sheetFormatPr defaultRowHeight="13.5"/>
  <cols>
    <col min="1" max="1" width="3.125" style="30" customWidth="1"/>
    <col min="2" max="2" width="9.25" style="32" bestFit="1" customWidth="1"/>
    <col min="3" max="3" width="9.125" style="32" bestFit="1" customWidth="1"/>
    <col min="4" max="13" width="9.125" style="32" customWidth="1"/>
    <col min="14" max="14" width="9" style="30"/>
    <col min="15" max="15" width="3.125" style="30" customWidth="1"/>
    <col min="16" max="16" width="9.25" style="32" bestFit="1" customWidth="1"/>
    <col min="17" max="17" width="9.125" style="32" bestFit="1" customWidth="1"/>
    <col min="18" max="27" width="9.125" style="32" customWidth="1"/>
    <col min="28" max="28" width="9" style="30"/>
    <col min="29" max="29" width="3.125" style="30" customWidth="1"/>
    <col min="30" max="16384" width="9" style="30"/>
  </cols>
  <sheetData>
    <row r="1" spans="1:3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33">
      <c r="A2" s="30" t="s">
        <v>240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3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33">
      <c r="A4" s="30" t="s">
        <v>237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O4" s="30" t="s">
        <v>241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C4" s="30" t="s">
        <v>238</v>
      </c>
    </row>
    <row r="5" spans="1:33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33">
      <c r="B6" s="30" t="s">
        <v>31</v>
      </c>
      <c r="C6" s="30"/>
      <c r="D6" s="30"/>
      <c r="E6" s="30"/>
      <c r="G6" s="30"/>
      <c r="H6" s="30"/>
      <c r="I6" s="30"/>
      <c r="J6" s="30"/>
      <c r="K6" s="30"/>
      <c r="L6" s="30"/>
      <c r="M6" s="30"/>
      <c r="P6" s="30" t="s">
        <v>32</v>
      </c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D6" s="30" t="s">
        <v>32</v>
      </c>
    </row>
    <row r="7" spans="1:33">
      <c r="B7" s="30" t="s">
        <v>242</v>
      </c>
      <c r="C7" s="30"/>
      <c r="D7" s="30"/>
      <c r="E7" s="30"/>
      <c r="G7" s="30"/>
      <c r="H7" s="30"/>
      <c r="I7" s="30"/>
      <c r="J7" s="30"/>
      <c r="K7" s="30"/>
      <c r="L7" s="30"/>
      <c r="M7" s="30"/>
      <c r="P7" s="30" t="s">
        <v>244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D7" s="30" t="s">
        <v>243</v>
      </c>
    </row>
    <row r="8" spans="1:33">
      <c r="A8" s="36"/>
      <c r="B8" s="58" t="s">
        <v>105</v>
      </c>
      <c r="C8" s="58" t="s">
        <v>229</v>
      </c>
      <c r="D8" s="61" t="s">
        <v>248</v>
      </c>
      <c r="E8" s="61" t="s">
        <v>247</v>
      </c>
      <c r="G8" s="30"/>
      <c r="H8" s="30"/>
      <c r="I8" s="30"/>
      <c r="J8" s="30"/>
      <c r="K8" s="30"/>
      <c r="L8" s="30"/>
      <c r="M8" s="30"/>
      <c r="O8" s="36"/>
      <c r="P8" s="58" t="s">
        <v>105</v>
      </c>
      <c r="Q8" s="58" t="s">
        <v>229</v>
      </c>
      <c r="R8" s="61" t="s">
        <v>248</v>
      </c>
      <c r="S8" s="61" t="s">
        <v>247</v>
      </c>
      <c r="T8" s="30"/>
      <c r="U8" s="30"/>
      <c r="V8" s="30"/>
      <c r="W8" s="30"/>
      <c r="X8" s="30"/>
      <c r="Y8" s="30"/>
      <c r="Z8" s="30"/>
      <c r="AA8" s="30"/>
      <c r="AC8" s="36"/>
      <c r="AD8" s="58" t="s">
        <v>105</v>
      </c>
      <c r="AE8" s="58" t="s">
        <v>229</v>
      </c>
      <c r="AF8" s="61" t="s">
        <v>248</v>
      </c>
      <c r="AG8" s="61" t="s">
        <v>247</v>
      </c>
    </row>
    <row r="9" spans="1:33">
      <c r="A9" s="38">
        <f>1</f>
        <v>1</v>
      </c>
      <c r="B9" s="23">
        <v>1</v>
      </c>
      <c r="C9" s="23">
        <v>9</v>
      </c>
      <c r="D9" s="23">
        <f t="shared" ref="D9:D22" si="0">C9/$C$24</f>
        <v>0.19148936170212766</v>
      </c>
      <c r="E9" s="38">
        <f t="shared" ref="E9:E22" si="1">B9*D9</f>
        <v>0.19148936170212766</v>
      </c>
      <c r="G9" s="27"/>
      <c r="H9" s="27"/>
      <c r="I9" s="27"/>
      <c r="J9" s="27"/>
      <c r="K9" s="27"/>
      <c r="L9" s="27"/>
      <c r="M9" s="27"/>
      <c r="O9" s="38">
        <f>1</f>
        <v>1</v>
      </c>
      <c r="P9" s="23">
        <v>1</v>
      </c>
      <c r="Q9" s="23">
        <v>4</v>
      </c>
      <c r="R9" s="23">
        <f>Q9/$Q$24</f>
        <v>4.0404040404040407E-2</v>
      </c>
      <c r="S9" s="38">
        <f t="shared" ref="S9:S22" si="2">P9*R9</f>
        <v>4.0404040404040407E-2</v>
      </c>
      <c r="T9" s="27"/>
      <c r="U9" s="27"/>
      <c r="V9" s="27"/>
      <c r="W9" s="27"/>
      <c r="X9" s="27"/>
      <c r="Y9" s="27"/>
      <c r="Z9" s="27"/>
      <c r="AA9" s="27"/>
      <c r="AC9" s="38">
        <f>1</f>
        <v>1</v>
      </c>
      <c r="AD9" s="23">
        <v>1</v>
      </c>
      <c r="AE9" s="23">
        <v>11</v>
      </c>
      <c r="AF9" s="23">
        <f t="shared" ref="AF9:AF22" si="3">AE9/$AE$24</f>
        <v>0.27500000000000002</v>
      </c>
      <c r="AG9" s="38">
        <f t="shared" ref="AG9:AG22" si="4">AD9*AF9</f>
        <v>0.27500000000000002</v>
      </c>
    </row>
    <row r="10" spans="1:33">
      <c r="A10" s="38">
        <f>A9+1</f>
        <v>2</v>
      </c>
      <c r="B10" s="23">
        <v>2</v>
      </c>
      <c r="C10" s="23">
        <v>12</v>
      </c>
      <c r="D10" s="23">
        <f t="shared" si="0"/>
        <v>0.25531914893617019</v>
      </c>
      <c r="E10" s="38">
        <f t="shared" si="1"/>
        <v>0.51063829787234039</v>
      </c>
      <c r="G10" s="27"/>
      <c r="H10" s="27"/>
      <c r="I10" s="27"/>
      <c r="J10" s="27"/>
      <c r="K10" s="27"/>
      <c r="L10" s="27"/>
      <c r="M10" s="27"/>
      <c r="O10" s="38">
        <f>O9+1</f>
        <v>2</v>
      </c>
      <c r="P10" s="23">
        <v>2</v>
      </c>
      <c r="Q10" s="23">
        <v>5</v>
      </c>
      <c r="R10" s="23">
        <f t="shared" ref="R10:R22" si="5">Q10/$Q$24</f>
        <v>5.0505050505050504E-2</v>
      </c>
      <c r="S10" s="38">
        <f t="shared" si="2"/>
        <v>0.10101010101010101</v>
      </c>
      <c r="T10" s="27"/>
      <c r="U10" s="27"/>
      <c r="V10" s="27"/>
      <c r="W10" s="27"/>
      <c r="X10" s="27"/>
      <c r="Y10" s="27"/>
      <c r="Z10" s="27"/>
      <c r="AA10" s="27"/>
      <c r="AC10" s="38">
        <f>AC9+1</f>
        <v>2</v>
      </c>
      <c r="AD10" s="23">
        <v>2</v>
      </c>
      <c r="AE10" s="23">
        <v>9</v>
      </c>
      <c r="AF10" s="23">
        <f t="shared" si="3"/>
        <v>0.22500000000000001</v>
      </c>
      <c r="AG10" s="38">
        <f t="shared" si="4"/>
        <v>0.45</v>
      </c>
    </row>
    <row r="11" spans="1:33">
      <c r="A11" s="38">
        <f>A10+1</f>
        <v>3</v>
      </c>
      <c r="B11" s="23">
        <v>3</v>
      </c>
      <c r="C11" s="23">
        <v>11</v>
      </c>
      <c r="D11" s="23">
        <f t="shared" si="0"/>
        <v>0.23404255319148937</v>
      </c>
      <c r="E11" s="38">
        <f t="shared" si="1"/>
        <v>0.7021276595744681</v>
      </c>
      <c r="G11" s="27"/>
      <c r="H11" s="27"/>
      <c r="I11" s="27"/>
      <c r="J11" s="27"/>
      <c r="K11" s="27"/>
      <c r="L11" s="27"/>
      <c r="M11" s="27"/>
      <c r="O11" s="38">
        <f>O10+1</f>
        <v>3</v>
      </c>
      <c r="P11" s="23">
        <v>3</v>
      </c>
      <c r="Q11" s="23">
        <v>7</v>
      </c>
      <c r="R11" s="23">
        <f t="shared" si="5"/>
        <v>7.0707070707070704E-2</v>
      </c>
      <c r="S11" s="38">
        <f t="shared" si="2"/>
        <v>0.2121212121212121</v>
      </c>
      <c r="T11" s="27"/>
      <c r="U11" s="27"/>
      <c r="V11" s="27"/>
      <c r="W11" s="27"/>
      <c r="X11" s="27"/>
      <c r="Y11" s="27"/>
      <c r="Z11" s="27"/>
      <c r="AA11" s="27"/>
      <c r="AC11" s="38">
        <f>AC10+1</f>
        <v>3</v>
      </c>
      <c r="AD11" s="23">
        <v>3</v>
      </c>
      <c r="AE11" s="23">
        <v>5</v>
      </c>
      <c r="AF11" s="23">
        <f t="shared" si="3"/>
        <v>0.125</v>
      </c>
      <c r="AG11" s="38">
        <f t="shared" si="4"/>
        <v>0.375</v>
      </c>
    </row>
    <row r="12" spans="1:33">
      <c r="A12" s="38">
        <f t="shared" ref="A12:A23" si="6">A11+1</f>
        <v>4</v>
      </c>
      <c r="B12" s="23">
        <v>4</v>
      </c>
      <c r="C12" s="23">
        <v>8</v>
      </c>
      <c r="D12" s="23">
        <f t="shared" si="0"/>
        <v>0.1702127659574468</v>
      </c>
      <c r="E12" s="38">
        <f t="shared" si="1"/>
        <v>0.68085106382978722</v>
      </c>
      <c r="G12" s="27"/>
      <c r="H12" s="27"/>
      <c r="I12" s="27"/>
      <c r="J12" s="27"/>
      <c r="K12" s="27"/>
      <c r="L12" s="27"/>
      <c r="M12" s="27"/>
      <c r="O12" s="38">
        <f t="shared" ref="O12:O23" si="7">O11+1</f>
        <v>4</v>
      </c>
      <c r="P12" s="23">
        <v>4</v>
      </c>
      <c r="Q12" s="23">
        <v>5</v>
      </c>
      <c r="R12" s="23">
        <f t="shared" si="5"/>
        <v>5.0505050505050504E-2</v>
      </c>
      <c r="S12" s="38">
        <f t="shared" si="2"/>
        <v>0.20202020202020202</v>
      </c>
      <c r="T12" s="27"/>
      <c r="U12" s="27"/>
      <c r="V12" s="27"/>
      <c r="W12" s="27"/>
      <c r="X12" s="27"/>
      <c r="Y12" s="27"/>
      <c r="Z12" s="27"/>
      <c r="AA12" s="27"/>
      <c r="AC12" s="38">
        <f t="shared" ref="AC12:AC23" si="8">AC11+1</f>
        <v>4</v>
      </c>
      <c r="AD12" s="23">
        <v>4</v>
      </c>
      <c r="AE12" s="23">
        <v>6</v>
      </c>
      <c r="AF12" s="23">
        <f t="shared" si="3"/>
        <v>0.15</v>
      </c>
      <c r="AG12" s="38">
        <f t="shared" si="4"/>
        <v>0.6</v>
      </c>
    </row>
    <row r="13" spans="1:33">
      <c r="A13" s="38">
        <f t="shared" si="6"/>
        <v>5</v>
      </c>
      <c r="B13" s="23">
        <v>5</v>
      </c>
      <c r="C13" s="23">
        <v>4</v>
      </c>
      <c r="D13" s="23">
        <f t="shared" si="0"/>
        <v>8.5106382978723402E-2</v>
      </c>
      <c r="E13" s="38">
        <f t="shared" si="1"/>
        <v>0.42553191489361702</v>
      </c>
      <c r="G13" s="27"/>
      <c r="H13" s="27"/>
      <c r="I13" s="27"/>
      <c r="J13" s="27"/>
      <c r="K13" s="27"/>
      <c r="L13" s="27"/>
      <c r="M13" s="27"/>
      <c r="O13" s="38">
        <f t="shared" si="7"/>
        <v>5</v>
      </c>
      <c r="P13" s="23">
        <v>5</v>
      </c>
      <c r="Q13" s="23">
        <v>9</v>
      </c>
      <c r="R13" s="23">
        <f t="shared" si="5"/>
        <v>9.0909090909090912E-2</v>
      </c>
      <c r="S13" s="38">
        <f t="shared" si="2"/>
        <v>0.45454545454545459</v>
      </c>
      <c r="T13" s="27"/>
      <c r="U13" s="27"/>
      <c r="V13" s="27"/>
      <c r="W13" s="27"/>
      <c r="X13" s="27"/>
      <c r="Y13" s="27"/>
      <c r="Z13" s="27"/>
      <c r="AA13" s="27"/>
      <c r="AC13" s="38">
        <f t="shared" si="8"/>
        <v>5</v>
      </c>
      <c r="AD13" s="23">
        <v>5</v>
      </c>
      <c r="AE13" s="23">
        <v>2</v>
      </c>
      <c r="AF13" s="23">
        <f t="shared" si="3"/>
        <v>0.05</v>
      </c>
      <c r="AG13" s="38">
        <f t="shared" si="4"/>
        <v>0.25</v>
      </c>
    </row>
    <row r="14" spans="1:33">
      <c r="A14" s="38">
        <f t="shared" si="6"/>
        <v>6</v>
      </c>
      <c r="B14" s="23">
        <v>6</v>
      </c>
      <c r="C14" s="23">
        <v>2</v>
      </c>
      <c r="D14" s="23">
        <f t="shared" si="0"/>
        <v>4.2553191489361701E-2</v>
      </c>
      <c r="E14" s="38">
        <f t="shared" si="1"/>
        <v>0.25531914893617019</v>
      </c>
      <c r="G14" s="27"/>
      <c r="H14" s="27"/>
      <c r="I14" s="27"/>
      <c r="J14" s="27"/>
      <c r="K14" s="27"/>
      <c r="L14" s="27"/>
      <c r="M14" s="27"/>
      <c r="O14" s="38">
        <f t="shared" si="7"/>
        <v>6</v>
      </c>
      <c r="P14" s="23">
        <v>6</v>
      </c>
      <c r="Q14" s="23">
        <v>12</v>
      </c>
      <c r="R14" s="23">
        <f t="shared" si="5"/>
        <v>0.12121212121212122</v>
      </c>
      <c r="S14" s="38">
        <f t="shared" si="2"/>
        <v>0.72727272727272729</v>
      </c>
      <c r="T14" s="27"/>
      <c r="U14" s="27"/>
      <c r="V14" s="27"/>
      <c r="W14" s="27"/>
      <c r="X14" s="27"/>
      <c r="Y14" s="27"/>
      <c r="Z14" s="27"/>
      <c r="AA14" s="27"/>
      <c r="AC14" s="38">
        <f t="shared" si="8"/>
        <v>6</v>
      </c>
      <c r="AD14" s="23">
        <v>6</v>
      </c>
      <c r="AE14" s="23">
        <v>3</v>
      </c>
      <c r="AF14" s="23">
        <f t="shared" si="3"/>
        <v>7.4999999999999997E-2</v>
      </c>
      <c r="AG14" s="38">
        <f t="shared" si="4"/>
        <v>0.44999999999999996</v>
      </c>
    </row>
    <row r="15" spans="1:33">
      <c r="A15" s="38">
        <f t="shared" si="6"/>
        <v>7</v>
      </c>
      <c r="B15" s="23">
        <v>7</v>
      </c>
      <c r="C15" s="23">
        <v>1</v>
      </c>
      <c r="D15" s="23">
        <f t="shared" si="0"/>
        <v>2.1276595744680851E-2</v>
      </c>
      <c r="E15" s="38">
        <f t="shared" si="1"/>
        <v>0.14893617021276595</v>
      </c>
      <c r="G15" s="27"/>
      <c r="H15" s="27"/>
      <c r="I15" s="27"/>
      <c r="J15" s="27"/>
      <c r="K15" s="27"/>
      <c r="L15" s="27"/>
      <c r="M15" s="27"/>
      <c r="O15" s="38">
        <f t="shared" si="7"/>
        <v>7</v>
      </c>
      <c r="P15" s="23">
        <v>7</v>
      </c>
      <c r="Q15" s="23">
        <v>13</v>
      </c>
      <c r="R15" s="23">
        <f t="shared" si="5"/>
        <v>0.13131313131313133</v>
      </c>
      <c r="S15" s="38">
        <f t="shared" si="2"/>
        <v>0.91919191919191934</v>
      </c>
      <c r="T15" s="27"/>
      <c r="U15" s="27"/>
      <c r="V15" s="27"/>
      <c r="W15" s="27"/>
      <c r="X15" s="27"/>
      <c r="Y15" s="27"/>
      <c r="Z15" s="27"/>
      <c r="AA15" s="27"/>
      <c r="AC15" s="38">
        <f t="shared" si="8"/>
        <v>7</v>
      </c>
      <c r="AD15" s="23">
        <v>7</v>
      </c>
      <c r="AE15" s="23">
        <v>1</v>
      </c>
      <c r="AF15" s="23">
        <f t="shared" si="3"/>
        <v>2.5000000000000001E-2</v>
      </c>
      <c r="AG15" s="38">
        <f t="shared" si="4"/>
        <v>0.17500000000000002</v>
      </c>
    </row>
    <row r="16" spans="1:33">
      <c r="A16" s="38">
        <f t="shared" si="6"/>
        <v>8</v>
      </c>
      <c r="B16" s="23">
        <v>8</v>
      </c>
      <c r="C16" s="23">
        <v>0</v>
      </c>
      <c r="D16" s="23">
        <f t="shared" si="0"/>
        <v>0</v>
      </c>
      <c r="E16" s="38">
        <f t="shared" si="1"/>
        <v>0</v>
      </c>
      <c r="G16" s="27"/>
      <c r="H16" s="27"/>
      <c r="I16" s="27"/>
      <c r="J16" s="27"/>
      <c r="K16" s="27"/>
      <c r="L16" s="27"/>
      <c r="M16" s="27"/>
      <c r="O16" s="38">
        <f t="shared" si="7"/>
        <v>8</v>
      </c>
      <c r="P16" s="23">
        <v>8</v>
      </c>
      <c r="Q16" s="23">
        <v>11</v>
      </c>
      <c r="R16" s="23">
        <f t="shared" si="5"/>
        <v>0.1111111111111111</v>
      </c>
      <c r="S16" s="38">
        <f t="shared" si="2"/>
        <v>0.88888888888888884</v>
      </c>
      <c r="T16" s="27"/>
      <c r="U16" s="27"/>
      <c r="V16" s="27"/>
      <c r="W16" s="27"/>
      <c r="X16" s="27"/>
      <c r="Y16" s="27"/>
      <c r="Z16" s="27"/>
      <c r="AA16" s="27"/>
      <c r="AC16" s="38">
        <f t="shared" si="8"/>
        <v>8</v>
      </c>
      <c r="AD16" s="23">
        <v>8</v>
      </c>
      <c r="AE16" s="23">
        <v>1</v>
      </c>
      <c r="AF16" s="23">
        <f t="shared" si="3"/>
        <v>2.5000000000000001E-2</v>
      </c>
      <c r="AG16" s="38">
        <f t="shared" si="4"/>
        <v>0.2</v>
      </c>
    </row>
    <row r="17" spans="1:33">
      <c r="A17" s="38">
        <f t="shared" si="6"/>
        <v>9</v>
      </c>
      <c r="B17" s="23">
        <v>9</v>
      </c>
      <c r="C17" s="23">
        <v>0</v>
      </c>
      <c r="D17" s="23">
        <f t="shared" si="0"/>
        <v>0</v>
      </c>
      <c r="E17" s="38">
        <f t="shared" si="1"/>
        <v>0</v>
      </c>
      <c r="G17" s="27"/>
      <c r="H17" s="27"/>
      <c r="I17" s="27"/>
      <c r="J17" s="27"/>
      <c r="K17" s="27"/>
      <c r="L17" s="27"/>
      <c r="M17" s="27"/>
      <c r="O17" s="38">
        <f t="shared" si="7"/>
        <v>9</v>
      </c>
      <c r="P17" s="23">
        <v>9</v>
      </c>
      <c r="Q17" s="23">
        <v>10</v>
      </c>
      <c r="R17" s="23">
        <f t="shared" si="5"/>
        <v>0.10101010101010101</v>
      </c>
      <c r="S17" s="38">
        <f t="shared" si="2"/>
        <v>0.90909090909090906</v>
      </c>
      <c r="T17" s="27"/>
      <c r="U17" s="27"/>
      <c r="V17" s="27"/>
      <c r="W17" s="27"/>
      <c r="X17" s="27"/>
      <c r="Y17" s="27"/>
      <c r="Z17" s="27"/>
      <c r="AA17" s="27"/>
      <c r="AC17" s="38">
        <f t="shared" si="8"/>
        <v>9</v>
      </c>
      <c r="AD17" s="23">
        <v>9</v>
      </c>
      <c r="AE17" s="23">
        <v>1</v>
      </c>
      <c r="AF17" s="23">
        <f t="shared" si="3"/>
        <v>2.5000000000000001E-2</v>
      </c>
      <c r="AG17" s="38">
        <f t="shared" si="4"/>
        <v>0.22500000000000001</v>
      </c>
    </row>
    <row r="18" spans="1:33">
      <c r="A18" s="38">
        <f t="shared" si="6"/>
        <v>10</v>
      </c>
      <c r="B18" s="23">
        <v>10</v>
      </c>
      <c r="C18" s="23">
        <v>0</v>
      </c>
      <c r="D18" s="23">
        <f t="shared" si="0"/>
        <v>0</v>
      </c>
      <c r="E18" s="38">
        <f t="shared" si="1"/>
        <v>0</v>
      </c>
      <c r="G18" s="27"/>
      <c r="H18" s="27"/>
      <c r="I18" s="27"/>
      <c r="J18" s="27"/>
      <c r="K18" s="27"/>
      <c r="L18" s="27"/>
      <c r="M18" s="27"/>
      <c r="O18" s="38">
        <f t="shared" si="7"/>
        <v>10</v>
      </c>
      <c r="P18" s="23">
        <v>10</v>
      </c>
      <c r="Q18" s="23">
        <v>7</v>
      </c>
      <c r="R18" s="23">
        <f t="shared" si="5"/>
        <v>7.0707070707070704E-2</v>
      </c>
      <c r="S18" s="38">
        <f t="shared" si="2"/>
        <v>0.70707070707070707</v>
      </c>
      <c r="T18" s="27"/>
      <c r="U18" s="27"/>
      <c r="V18" s="27"/>
      <c r="W18" s="27"/>
      <c r="X18" s="27"/>
      <c r="Y18" s="27"/>
      <c r="Z18" s="27"/>
      <c r="AA18" s="27"/>
      <c r="AC18" s="38">
        <f t="shared" si="8"/>
        <v>10</v>
      </c>
      <c r="AD18" s="23">
        <v>10</v>
      </c>
      <c r="AE18" s="23">
        <v>1</v>
      </c>
      <c r="AF18" s="23">
        <f t="shared" si="3"/>
        <v>2.5000000000000001E-2</v>
      </c>
      <c r="AG18" s="38">
        <f t="shared" si="4"/>
        <v>0.25</v>
      </c>
    </row>
    <row r="19" spans="1:33">
      <c r="A19" s="38">
        <f t="shared" si="6"/>
        <v>11</v>
      </c>
      <c r="B19" s="23">
        <v>11</v>
      </c>
      <c r="C19" s="23">
        <v>0</v>
      </c>
      <c r="D19" s="23">
        <f t="shared" si="0"/>
        <v>0</v>
      </c>
      <c r="E19" s="38">
        <f t="shared" si="1"/>
        <v>0</v>
      </c>
      <c r="G19" s="27"/>
      <c r="H19" s="27"/>
      <c r="I19" s="27"/>
      <c r="J19" s="27"/>
      <c r="K19" s="27"/>
      <c r="L19" s="27"/>
      <c r="M19" s="27"/>
      <c r="O19" s="38">
        <f t="shared" si="7"/>
        <v>11</v>
      </c>
      <c r="P19" s="23">
        <v>11</v>
      </c>
      <c r="Q19" s="23">
        <v>6</v>
      </c>
      <c r="R19" s="23">
        <f t="shared" si="5"/>
        <v>6.0606060606060608E-2</v>
      </c>
      <c r="S19" s="38">
        <f t="shared" si="2"/>
        <v>0.66666666666666674</v>
      </c>
      <c r="T19" s="27"/>
      <c r="U19" s="27"/>
      <c r="V19" s="27"/>
      <c r="W19" s="27"/>
      <c r="X19" s="27"/>
      <c r="Y19" s="27"/>
      <c r="Z19" s="27"/>
      <c r="AA19" s="27"/>
      <c r="AC19" s="38">
        <f t="shared" si="8"/>
        <v>11</v>
      </c>
      <c r="AD19" s="23">
        <v>11</v>
      </c>
      <c r="AE19" s="23">
        <v>0</v>
      </c>
      <c r="AF19" s="23">
        <f t="shared" si="3"/>
        <v>0</v>
      </c>
      <c r="AG19" s="38">
        <f t="shared" si="4"/>
        <v>0</v>
      </c>
    </row>
    <row r="20" spans="1:33">
      <c r="A20" s="38">
        <f t="shared" si="6"/>
        <v>12</v>
      </c>
      <c r="B20" s="23">
        <v>12</v>
      </c>
      <c r="C20" s="23">
        <v>0</v>
      </c>
      <c r="D20" s="23">
        <f t="shared" si="0"/>
        <v>0</v>
      </c>
      <c r="E20" s="38">
        <f t="shared" si="1"/>
        <v>0</v>
      </c>
      <c r="G20" s="27"/>
      <c r="H20" s="27"/>
      <c r="I20" s="27"/>
      <c r="J20" s="27"/>
      <c r="K20" s="27"/>
      <c r="L20" s="27"/>
      <c r="M20" s="27"/>
      <c r="O20" s="38">
        <f t="shared" si="7"/>
        <v>12</v>
      </c>
      <c r="P20" s="23">
        <v>12</v>
      </c>
      <c r="Q20" s="23">
        <v>4</v>
      </c>
      <c r="R20" s="23">
        <f t="shared" si="5"/>
        <v>4.0404040404040407E-2</v>
      </c>
      <c r="S20" s="38">
        <f t="shared" si="2"/>
        <v>0.48484848484848486</v>
      </c>
      <c r="T20" s="27"/>
      <c r="U20" s="27"/>
      <c r="V20" s="27"/>
      <c r="W20" s="27"/>
      <c r="X20" s="27"/>
      <c r="Y20" s="27"/>
      <c r="Z20" s="27"/>
      <c r="AA20" s="27"/>
      <c r="AC20" s="38">
        <f t="shared" si="8"/>
        <v>12</v>
      </c>
      <c r="AD20" s="23">
        <v>12</v>
      </c>
      <c r="AE20" s="23">
        <v>0</v>
      </c>
      <c r="AF20" s="23">
        <f t="shared" si="3"/>
        <v>0</v>
      </c>
      <c r="AG20" s="38">
        <f t="shared" si="4"/>
        <v>0</v>
      </c>
    </row>
    <row r="21" spans="1:33">
      <c r="A21" s="38">
        <f t="shared" si="6"/>
        <v>13</v>
      </c>
      <c r="B21" s="23">
        <v>13</v>
      </c>
      <c r="C21" s="23">
        <v>0</v>
      </c>
      <c r="D21" s="23">
        <f t="shared" si="0"/>
        <v>0</v>
      </c>
      <c r="E21" s="38">
        <f t="shared" si="1"/>
        <v>0</v>
      </c>
      <c r="G21" s="27"/>
      <c r="H21" s="27"/>
      <c r="I21" s="27"/>
      <c r="J21" s="27"/>
      <c r="K21" s="27"/>
      <c r="L21" s="27"/>
      <c r="M21" s="27"/>
      <c r="N21" s="37"/>
      <c r="O21" s="38">
        <f t="shared" si="7"/>
        <v>13</v>
      </c>
      <c r="P21" s="23">
        <v>13</v>
      </c>
      <c r="Q21" s="23">
        <v>3</v>
      </c>
      <c r="R21" s="23">
        <f t="shared" si="5"/>
        <v>3.0303030303030304E-2</v>
      </c>
      <c r="S21" s="38">
        <f t="shared" si="2"/>
        <v>0.39393939393939392</v>
      </c>
      <c r="T21" s="27"/>
      <c r="U21" s="27"/>
      <c r="V21" s="27"/>
      <c r="W21" s="27"/>
      <c r="X21" s="27"/>
      <c r="Y21" s="27"/>
      <c r="Z21" s="27"/>
      <c r="AA21" s="27"/>
      <c r="AB21" s="37"/>
      <c r="AC21" s="38">
        <f t="shared" si="8"/>
        <v>13</v>
      </c>
      <c r="AD21" s="23">
        <v>13</v>
      </c>
      <c r="AE21" s="23">
        <v>0</v>
      </c>
      <c r="AF21" s="23">
        <f t="shared" si="3"/>
        <v>0</v>
      </c>
      <c r="AG21" s="38">
        <f t="shared" si="4"/>
        <v>0</v>
      </c>
    </row>
    <row r="22" spans="1:33">
      <c r="A22" s="38">
        <f t="shared" si="6"/>
        <v>14</v>
      </c>
      <c r="B22" s="23">
        <v>14</v>
      </c>
      <c r="C22" s="23">
        <v>0</v>
      </c>
      <c r="D22" s="23">
        <f t="shared" si="0"/>
        <v>0</v>
      </c>
      <c r="E22" s="38">
        <f t="shared" si="1"/>
        <v>0</v>
      </c>
      <c r="G22" s="27"/>
      <c r="H22" s="27"/>
      <c r="I22" s="27"/>
      <c r="J22" s="27"/>
      <c r="K22" s="27"/>
      <c r="L22" s="27"/>
      <c r="M22" s="27"/>
      <c r="N22" s="37"/>
      <c r="O22" s="38">
        <f t="shared" si="7"/>
        <v>14</v>
      </c>
      <c r="P22" s="23">
        <v>14</v>
      </c>
      <c r="Q22" s="23">
        <v>2</v>
      </c>
      <c r="R22" s="23">
        <f t="shared" si="5"/>
        <v>2.0202020202020204E-2</v>
      </c>
      <c r="S22" s="38">
        <f t="shared" si="2"/>
        <v>0.28282828282828287</v>
      </c>
      <c r="T22" s="27"/>
      <c r="U22" s="27"/>
      <c r="V22" s="27"/>
      <c r="W22" s="27"/>
      <c r="X22" s="27"/>
      <c r="Y22" s="27"/>
      <c r="Z22" s="27"/>
      <c r="AA22" s="27"/>
      <c r="AB22" s="37"/>
      <c r="AC22" s="38">
        <f t="shared" si="8"/>
        <v>14</v>
      </c>
      <c r="AD22" s="23">
        <v>14</v>
      </c>
      <c r="AE22" s="23">
        <v>0</v>
      </c>
      <c r="AF22" s="23">
        <f t="shared" si="3"/>
        <v>0</v>
      </c>
      <c r="AG22" s="38">
        <f t="shared" si="4"/>
        <v>0</v>
      </c>
    </row>
    <row r="23" spans="1:33">
      <c r="A23" s="38">
        <f t="shared" si="6"/>
        <v>15</v>
      </c>
      <c r="B23" s="23" t="s">
        <v>239</v>
      </c>
      <c r="C23" s="23">
        <v>0</v>
      </c>
      <c r="D23" s="23"/>
      <c r="E23" s="23"/>
      <c r="F23" s="30"/>
      <c r="G23" s="27"/>
      <c r="H23" s="27"/>
      <c r="I23" s="27"/>
      <c r="J23" s="27"/>
      <c r="K23" s="27"/>
      <c r="L23" s="27"/>
      <c r="M23" s="27"/>
      <c r="N23" s="37"/>
      <c r="O23" s="38">
        <f t="shared" si="7"/>
        <v>15</v>
      </c>
      <c r="P23" s="23" t="s">
        <v>239</v>
      </c>
      <c r="Q23" s="23">
        <v>1</v>
      </c>
      <c r="R23" s="23"/>
      <c r="S23" s="23"/>
      <c r="T23" s="27"/>
      <c r="U23" s="27"/>
      <c r="V23" s="27"/>
      <c r="W23" s="27"/>
      <c r="X23" s="27"/>
      <c r="Y23" s="27"/>
      <c r="Z23" s="27"/>
      <c r="AA23" s="27"/>
      <c r="AB23" s="37"/>
      <c r="AC23" s="38">
        <f t="shared" si="8"/>
        <v>15</v>
      </c>
      <c r="AD23" s="23" t="s">
        <v>239</v>
      </c>
      <c r="AE23" s="23">
        <v>0</v>
      </c>
      <c r="AF23" s="23"/>
      <c r="AG23" s="23"/>
    </row>
    <row r="24" spans="1:33">
      <c r="A24" s="59"/>
      <c r="B24" s="60" t="s">
        <v>16</v>
      </c>
      <c r="C24" s="22">
        <f>SUM(C9:C23)</f>
        <v>47</v>
      </c>
      <c r="D24" s="60" t="s">
        <v>245</v>
      </c>
      <c r="E24" s="22">
        <f>SUM(E9:E23)</f>
        <v>2.9148936170212769</v>
      </c>
      <c r="F24" s="27"/>
      <c r="G24" s="27"/>
      <c r="H24" s="27"/>
      <c r="I24" s="27"/>
      <c r="J24" s="27"/>
      <c r="K24" s="27"/>
      <c r="L24" s="27"/>
      <c r="M24" s="27"/>
      <c r="N24" s="37"/>
      <c r="O24" s="59"/>
      <c r="P24" s="60" t="s">
        <v>16</v>
      </c>
      <c r="Q24" s="22">
        <f>SUM(Q9:Q23)</f>
        <v>99</v>
      </c>
      <c r="R24" s="60" t="s">
        <v>245</v>
      </c>
      <c r="S24" s="22">
        <f>SUM(S9:S23)</f>
        <v>6.9898989898989896</v>
      </c>
      <c r="T24" s="27"/>
      <c r="U24" s="27"/>
      <c r="V24" s="27"/>
      <c r="W24" s="27"/>
      <c r="X24" s="27"/>
      <c r="Y24" s="27"/>
      <c r="Z24" s="27"/>
      <c r="AA24" s="27"/>
      <c r="AB24" s="37"/>
      <c r="AC24" s="59"/>
      <c r="AD24" s="60" t="s">
        <v>16</v>
      </c>
      <c r="AE24" s="22">
        <f>SUM(AE9:AE23)</f>
        <v>40</v>
      </c>
      <c r="AF24" s="60" t="s">
        <v>245</v>
      </c>
      <c r="AG24" s="22">
        <f>SUM(AG9:AG23)</f>
        <v>3.2500000000000004</v>
      </c>
    </row>
    <row r="25" spans="1:33">
      <c r="A25" s="41"/>
      <c r="B25" s="27"/>
      <c r="C25" s="27"/>
      <c r="E25" s="27" t="s">
        <v>246</v>
      </c>
      <c r="F25" s="27"/>
      <c r="G25" s="27"/>
      <c r="H25" s="27"/>
      <c r="I25" s="27"/>
      <c r="J25" s="27"/>
      <c r="K25" s="27"/>
      <c r="L25" s="27"/>
      <c r="M25" s="27"/>
      <c r="N25" s="37"/>
      <c r="O25" s="41"/>
      <c r="P25" s="27"/>
      <c r="Q25" s="27"/>
      <c r="S25" s="27" t="s">
        <v>246</v>
      </c>
      <c r="T25" s="27"/>
      <c r="U25" s="27"/>
      <c r="V25" s="27"/>
      <c r="W25" s="27"/>
      <c r="X25" s="27"/>
      <c r="Y25" s="27"/>
      <c r="Z25" s="27"/>
      <c r="AA25" s="27"/>
      <c r="AB25" s="37"/>
      <c r="AC25" s="37"/>
      <c r="AD25" s="37"/>
      <c r="AE25" s="37"/>
      <c r="AF25" s="32"/>
      <c r="AG25" s="27" t="s">
        <v>246</v>
      </c>
    </row>
    <row r="26" spans="1:33">
      <c r="A26" s="4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7"/>
      <c r="O26" s="41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37"/>
      <c r="AC26" s="37"/>
      <c r="AD26" s="37"/>
      <c r="AE26" s="37"/>
      <c r="AF26" s="37"/>
      <c r="AG26" s="37"/>
    </row>
    <row r="27" spans="1:33">
      <c r="A27" s="4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7"/>
      <c r="O27" s="41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37"/>
      <c r="AC27" s="37"/>
      <c r="AD27" s="37"/>
      <c r="AE27" s="37"/>
      <c r="AF27" s="37"/>
      <c r="AG27" s="37"/>
    </row>
    <row r="28" spans="1:33">
      <c r="A28" s="4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7"/>
      <c r="O28" s="41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7"/>
      <c r="AC28" s="37"/>
      <c r="AD28" s="37"/>
      <c r="AE28" s="37"/>
      <c r="AF28" s="37"/>
      <c r="AG28" s="37"/>
    </row>
    <row r="29" spans="1:33">
      <c r="A29" s="4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7"/>
      <c r="O29" s="41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37"/>
      <c r="AC29" s="37"/>
      <c r="AD29" s="37"/>
      <c r="AE29" s="37"/>
      <c r="AF29" s="37"/>
      <c r="AG29" s="37"/>
    </row>
    <row r="30" spans="1:33">
      <c r="A30" s="4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7"/>
      <c r="O30" s="41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37"/>
      <c r="AC30" s="37"/>
      <c r="AD30" s="37"/>
      <c r="AE30" s="37"/>
      <c r="AF30" s="37"/>
      <c r="AG30" s="37"/>
    </row>
    <row r="31" spans="1:33">
      <c r="A31" s="3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7"/>
      <c r="AC31" s="37"/>
      <c r="AD31" s="37"/>
      <c r="AE31" s="37"/>
      <c r="AF31" s="37"/>
      <c r="AG31" s="37"/>
    </row>
    <row r="32" spans="1:33">
      <c r="A32" s="3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37"/>
      <c r="AC32" s="37"/>
      <c r="AD32" s="37"/>
      <c r="AE32" s="37"/>
      <c r="AF32" s="37"/>
      <c r="AG32" s="37"/>
    </row>
    <row r="33" spans="1:33">
      <c r="A33" s="3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37"/>
      <c r="AC33" s="37"/>
      <c r="AD33" s="37"/>
      <c r="AE33" s="37"/>
      <c r="AF33" s="37"/>
      <c r="AG33" s="37"/>
    </row>
    <row r="34" spans="1:33">
      <c r="A34" s="3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3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37"/>
      <c r="AC34" s="37"/>
      <c r="AD34" s="37"/>
      <c r="AE34" s="37"/>
      <c r="AF34" s="37"/>
      <c r="AG34" s="37"/>
    </row>
    <row r="35" spans="1:33">
      <c r="A35" s="3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3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37"/>
      <c r="AC35" s="37"/>
      <c r="AD35" s="37"/>
      <c r="AE35" s="37"/>
      <c r="AF35" s="37"/>
      <c r="AG35" s="37"/>
    </row>
    <row r="36" spans="1:33">
      <c r="O36" s="32"/>
    </row>
    <row r="37" spans="1:33">
      <c r="O37" s="32"/>
    </row>
    <row r="38" spans="1:33">
      <c r="O38" s="32"/>
    </row>
    <row r="39" spans="1:33">
      <c r="O39" s="32"/>
    </row>
    <row r="40" spans="1:33">
      <c r="O40" s="32"/>
    </row>
    <row r="41" spans="1:33">
      <c r="O41" s="32"/>
    </row>
    <row r="42" spans="1:33">
      <c r="O42" s="32"/>
    </row>
    <row r="43" spans="1:33">
      <c r="O43" s="32"/>
    </row>
    <row r="44" spans="1:33">
      <c r="O44" s="32"/>
    </row>
    <row r="45" spans="1:33">
      <c r="O45" s="32"/>
    </row>
    <row r="46" spans="1:33">
      <c r="O46" s="32"/>
    </row>
    <row r="47" spans="1:33">
      <c r="O47" s="32"/>
    </row>
    <row r="48" spans="1:33">
      <c r="O48" s="32"/>
    </row>
    <row r="49" spans="15:15">
      <c r="O49" s="32"/>
    </row>
    <row r="50" spans="15:15">
      <c r="O50" s="32"/>
    </row>
    <row r="51" spans="15:15">
      <c r="O51" s="32"/>
    </row>
    <row r="52" spans="15:15">
      <c r="O52" s="32"/>
    </row>
    <row r="53" spans="15:15">
      <c r="O53" s="32"/>
    </row>
    <row r="54" spans="15:15">
      <c r="O54" s="32"/>
    </row>
    <row r="55" spans="15:15">
      <c r="O55" s="32"/>
    </row>
    <row r="56" spans="15:15">
      <c r="O56" s="32"/>
    </row>
    <row r="57" spans="15:15">
      <c r="O57" s="32"/>
    </row>
    <row r="58" spans="15:15">
      <c r="O58" s="32"/>
    </row>
    <row r="59" spans="15:15">
      <c r="O59" s="32"/>
    </row>
    <row r="60" spans="15:15">
      <c r="O60" s="32"/>
    </row>
    <row r="61" spans="15:15">
      <c r="O61" s="32"/>
    </row>
    <row r="62" spans="15:15">
      <c r="O62" s="32"/>
    </row>
    <row r="63" spans="15:15">
      <c r="O63" s="32"/>
    </row>
    <row r="64" spans="15:15">
      <c r="O64" s="32"/>
    </row>
    <row r="65" spans="15:15">
      <c r="O65" s="32"/>
    </row>
    <row r="66" spans="15:15">
      <c r="O66" s="32"/>
    </row>
    <row r="67" spans="15:15">
      <c r="O67" s="32"/>
    </row>
    <row r="68" spans="15:15">
      <c r="O68" s="32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108"/>
  <sheetViews>
    <sheetView zoomScaleNormal="100" workbookViewId="0"/>
  </sheetViews>
  <sheetFormatPr defaultRowHeight="13.5"/>
  <cols>
    <col min="1" max="2" width="9" style="20"/>
    <col min="3" max="5" width="9.25" style="20" bestFit="1" customWidth="1"/>
    <col min="6" max="29" width="9" style="20"/>
    <col min="30" max="30" width="3.125" style="20" customWidth="1"/>
    <col min="31" max="31" width="9" style="20"/>
    <col min="32" max="32" width="15.625" style="20" customWidth="1"/>
    <col min="33" max="34" width="9" style="20"/>
    <col min="35" max="35" width="9" style="29"/>
    <col min="36" max="41" width="9" style="20"/>
    <col min="42" max="43" width="9.5" style="69" bestFit="1" customWidth="1"/>
    <col min="44" max="44" width="9" style="20"/>
    <col min="45" max="45" width="3.125" style="20" customWidth="1"/>
    <col min="46" max="46" width="9" style="20"/>
    <col min="47" max="47" width="15.625" style="20" customWidth="1"/>
    <col min="48" max="49" width="9" style="20"/>
    <col min="50" max="50" width="9" style="29"/>
    <col min="51" max="56" width="9" style="20"/>
    <col min="57" max="58" width="9" style="69"/>
    <col min="59" max="16384" width="9" style="20"/>
  </cols>
  <sheetData>
    <row r="1" spans="1:58">
      <c r="AI1" s="20"/>
      <c r="AP1" s="20"/>
      <c r="AQ1" s="20"/>
      <c r="AX1" s="20"/>
      <c r="BE1" s="20"/>
      <c r="BF1" s="20"/>
    </row>
    <row r="2" spans="1:58">
      <c r="A2" s="20" t="s">
        <v>234</v>
      </c>
      <c r="AD2" s="20" t="s">
        <v>204</v>
      </c>
      <c r="AI2" s="20"/>
      <c r="AP2" s="20"/>
      <c r="AQ2" s="20"/>
      <c r="AS2" s="20" t="s">
        <v>205</v>
      </c>
      <c r="AX2" s="20"/>
      <c r="BE2" s="20"/>
      <c r="BF2" s="20"/>
    </row>
    <row r="3" spans="1:58">
      <c r="A3" s="20" t="s">
        <v>236</v>
      </c>
      <c r="AD3" s="20" t="s">
        <v>207</v>
      </c>
      <c r="AI3" s="20"/>
      <c r="AP3" s="20"/>
      <c r="AQ3" s="20"/>
      <c r="AS3" s="20" t="s">
        <v>208</v>
      </c>
      <c r="AX3" s="20"/>
      <c r="BE3" s="20"/>
      <c r="BF3" s="20"/>
    </row>
    <row r="4" spans="1:58">
      <c r="AI4" s="20"/>
      <c r="AP4" s="20"/>
      <c r="AQ4" s="20"/>
      <c r="AX4" s="20"/>
      <c r="BE4" s="20"/>
      <c r="BF4" s="20"/>
    </row>
    <row r="5" spans="1:58">
      <c r="A5" s="20" t="s">
        <v>5</v>
      </c>
      <c r="U5" s="42" t="s">
        <v>199</v>
      </c>
      <c r="V5" s="42" t="s">
        <v>199</v>
      </c>
      <c r="W5" s="42" t="s">
        <v>199</v>
      </c>
      <c r="AI5" s="20"/>
      <c r="AP5" s="20"/>
      <c r="AQ5" s="20"/>
      <c r="AX5" s="20"/>
      <c r="BE5" s="20"/>
      <c r="BF5" s="20"/>
    </row>
    <row r="6" spans="1:58">
      <c r="A6" s="20" t="s">
        <v>195</v>
      </c>
      <c r="H6" s="30" t="s">
        <v>198</v>
      </c>
      <c r="P6" s="30" t="s">
        <v>203</v>
      </c>
      <c r="U6" s="45">
        <f>MAX(U9:U1048576)+1</f>
        <v>46</v>
      </c>
      <c r="V6" s="45">
        <f>MAX(V9:V1048576)+1</f>
        <v>46</v>
      </c>
      <c r="W6" s="45">
        <f>MAX(W9:W1048576)+1</f>
        <v>46</v>
      </c>
      <c r="AE6" s="30" t="s">
        <v>206</v>
      </c>
      <c r="AI6" s="20"/>
      <c r="AP6" s="20"/>
      <c r="AQ6" s="20"/>
      <c r="AT6" s="30" t="s">
        <v>158</v>
      </c>
      <c r="AX6" s="20"/>
      <c r="BE6" s="20"/>
      <c r="BF6" s="20"/>
    </row>
    <row r="7" spans="1:58">
      <c r="A7" s="24"/>
      <c r="B7" s="24"/>
      <c r="C7" s="24"/>
      <c r="D7" s="24"/>
      <c r="E7" s="24"/>
      <c r="F7" s="21" t="s">
        <v>194</v>
      </c>
      <c r="H7" s="46"/>
      <c r="I7" s="28"/>
      <c r="J7" s="28"/>
      <c r="K7" s="28"/>
      <c r="L7" s="28"/>
      <c r="M7" s="28" t="s">
        <v>194</v>
      </c>
      <c r="N7" s="42"/>
      <c r="P7" s="46"/>
      <c r="Q7" s="28"/>
      <c r="R7" s="28"/>
      <c r="S7" s="28"/>
      <c r="T7" s="28"/>
      <c r="U7" s="28" t="s">
        <v>194</v>
      </c>
      <c r="V7" s="28"/>
      <c r="W7" s="42"/>
      <c r="X7" s="42" t="s">
        <v>201</v>
      </c>
      <c r="Y7" s="42"/>
      <c r="Z7" s="42"/>
      <c r="AA7" s="42"/>
      <c r="AB7" s="42" t="s">
        <v>202</v>
      </c>
      <c r="AD7" s="47"/>
      <c r="AE7" s="52"/>
      <c r="AF7" s="48"/>
      <c r="AG7" s="48"/>
      <c r="AH7" s="48"/>
      <c r="AI7" s="49"/>
      <c r="AJ7" s="48" t="s">
        <v>194</v>
      </c>
      <c r="AK7" s="48"/>
      <c r="AL7" s="48"/>
      <c r="AM7" s="55" t="s">
        <v>201</v>
      </c>
      <c r="AN7" s="48"/>
      <c r="AO7" s="48"/>
      <c r="AP7" s="53"/>
      <c r="AQ7" s="51" t="s">
        <v>202</v>
      </c>
      <c r="AS7" s="47"/>
      <c r="AT7" s="52"/>
      <c r="AU7" s="48"/>
      <c r="AV7" s="48"/>
      <c r="AW7" s="48"/>
      <c r="AX7" s="49"/>
      <c r="AY7" s="48" t="s">
        <v>194</v>
      </c>
      <c r="AZ7" s="48"/>
      <c r="BA7" s="48"/>
      <c r="BB7" s="55" t="s">
        <v>201</v>
      </c>
      <c r="BC7" s="48"/>
      <c r="BD7" s="48"/>
      <c r="BE7" s="53"/>
      <c r="BF7" s="51" t="s">
        <v>202</v>
      </c>
    </row>
    <row r="8" spans="1:58">
      <c r="A8" s="24" t="s">
        <v>37</v>
      </c>
      <c r="B8" s="24" t="s">
        <v>38</v>
      </c>
      <c r="C8" s="25" t="s">
        <v>24</v>
      </c>
      <c r="D8" s="25" t="s">
        <v>25</v>
      </c>
      <c r="E8" s="26" t="s">
        <v>196</v>
      </c>
      <c r="F8" s="44" t="s">
        <v>200</v>
      </c>
      <c r="H8" s="28" t="s">
        <v>37</v>
      </c>
      <c r="I8" s="28" t="s">
        <v>197</v>
      </c>
      <c r="J8" s="28" t="s">
        <v>24</v>
      </c>
      <c r="K8" s="28" t="s">
        <v>25</v>
      </c>
      <c r="L8" s="28" t="s">
        <v>196</v>
      </c>
      <c r="M8" s="28" t="s">
        <v>200</v>
      </c>
      <c r="N8" s="42" t="s">
        <v>25</v>
      </c>
      <c r="P8" s="28" t="s">
        <v>37</v>
      </c>
      <c r="Q8" s="28" t="s">
        <v>197</v>
      </c>
      <c r="R8" s="28" t="s">
        <v>24</v>
      </c>
      <c r="S8" s="28" t="s">
        <v>25</v>
      </c>
      <c r="T8" s="28" t="s">
        <v>196</v>
      </c>
      <c r="U8" s="28" t="s">
        <v>200</v>
      </c>
      <c r="V8" s="28" t="s">
        <v>25</v>
      </c>
      <c r="W8" s="42" t="s">
        <v>196</v>
      </c>
      <c r="X8" s="42" t="s">
        <v>200</v>
      </c>
      <c r="Y8" s="42" t="s">
        <v>25</v>
      </c>
      <c r="Z8" s="42" t="s">
        <v>196</v>
      </c>
      <c r="AA8" s="42" t="s">
        <v>193</v>
      </c>
      <c r="AB8" s="42" t="s">
        <v>193</v>
      </c>
      <c r="AD8" s="50"/>
      <c r="AE8" s="10" t="s">
        <v>37</v>
      </c>
      <c r="AF8" s="10" t="s">
        <v>197</v>
      </c>
      <c r="AG8" s="10" t="s">
        <v>24</v>
      </c>
      <c r="AH8" s="10" t="s">
        <v>25</v>
      </c>
      <c r="AI8" s="10" t="s">
        <v>196</v>
      </c>
      <c r="AJ8" s="51" t="s">
        <v>200</v>
      </c>
      <c r="AK8" s="10" t="s">
        <v>25</v>
      </c>
      <c r="AL8" s="53" t="s">
        <v>196</v>
      </c>
      <c r="AM8" s="10" t="s">
        <v>200</v>
      </c>
      <c r="AN8" s="10" t="s">
        <v>25</v>
      </c>
      <c r="AO8" s="10" t="s">
        <v>196</v>
      </c>
      <c r="AP8" s="56" t="s">
        <v>193</v>
      </c>
      <c r="AQ8" s="57" t="s">
        <v>193</v>
      </c>
      <c r="AS8" s="50"/>
      <c r="AT8" s="10" t="s">
        <v>37</v>
      </c>
      <c r="AU8" s="10" t="s">
        <v>197</v>
      </c>
      <c r="AV8" s="10" t="s">
        <v>24</v>
      </c>
      <c r="AW8" s="10" t="s">
        <v>25</v>
      </c>
      <c r="AX8" s="10" t="s">
        <v>196</v>
      </c>
      <c r="AY8" s="51" t="s">
        <v>200</v>
      </c>
      <c r="AZ8" s="10" t="s">
        <v>25</v>
      </c>
      <c r="BA8" s="53" t="s">
        <v>196</v>
      </c>
      <c r="BB8" s="10" t="s">
        <v>200</v>
      </c>
      <c r="BC8" s="10" t="s">
        <v>25</v>
      </c>
      <c r="BD8" s="10" t="s">
        <v>196</v>
      </c>
      <c r="BE8" s="56" t="s">
        <v>193</v>
      </c>
      <c r="BF8" s="57" t="s">
        <v>193</v>
      </c>
    </row>
    <row r="9" spans="1:58">
      <c r="A9" s="20">
        <v>3593</v>
      </c>
      <c r="B9" s="20" t="s">
        <v>57</v>
      </c>
      <c r="C9" s="27">
        <v>0</v>
      </c>
      <c r="D9" s="27">
        <v>9</v>
      </c>
      <c r="E9" s="27">
        <v>93551</v>
      </c>
      <c r="F9" s="43">
        <f>1</f>
        <v>1</v>
      </c>
      <c r="H9" s="20">
        <v>3593</v>
      </c>
      <c r="I9" s="20" t="s">
        <v>57</v>
      </c>
      <c r="J9" s="20">
        <v>0</v>
      </c>
      <c r="K9" s="20">
        <v>9</v>
      </c>
      <c r="L9" s="20">
        <v>93551</v>
      </c>
      <c r="M9" s="20">
        <v>1</v>
      </c>
      <c r="N9" s="20">
        <f>1</f>
        <v>1</v>
      </c>
      <c r="P9" s="20">
        <v>3210</v>
      </c>
      <c r="Q9" s="20" t="s">
        <v>48</v>
      </c>
      <c r="R9" s="20">
        <v>44</v>
      </c>
      <c r="S9" s="20">
        <v>5</v>
      </c>
      <c r="T9" s="20">
        <v>98114</v>
      </c>
      <c r="U9" s="20">
        <v>35</v>
      </c>
      <c r="V9" s="20">
        <v>25</v>
      </c>
      <c r="W9" s="20">
        <f>1</f>
        <v>1</v>
      </c>
      <c r="X9" s="20">
        <f t="shared" ref="X9:X53" si="0">$U$6-U9</f>
        <v>11</v>
      </c>
      <c r="Y9" s="20">
        <f t="shared" ref="Y9:Y53" si="1">$V$6-V9</f>
        <v>21</v>
      </c>
      <c r="Z9" s="20">
        <f t="shared" ref="Z9:Z53" si="2">$W$6-W9</f>
        <v>45</v>
      </c>
      <c r="AA9" s="20">
        <f>POWER(U9*V9*W9,(1/3))</f>
        <v>9.5646559138619409</v>
      </c>
      <c r="AB9" s="20">
        <f>POWER(X9*Y9*Z9,(1/3))</f>
        <v>21.824359046374362</v>
      </c>
      <c r="AD9" s="7">
        <f t="shared" ref="AD9:AD25" si="3">AD8+1</f>
        <v>1</v>
      </c>
      <c r="AE9" s="7">
        <v>3593</v>
      </c>
      <c r="AF9" s="7" t="s">
        <v>57</v>
      </c>
      <c r="AG9" s="3">
        <v>0</v>
      </c>
      <c r="AH9" s="3">
        <v>9</v>
      </c>
      <c r="AI9" s="8">
        <v>93551</v>
      </c>
      <c r="AJ9" s="7">
        <v>1</v>
      </c>
      <c r="AK9" s="7">
        <v>1</v>
      </c>
      <c r="AL9" s="54">
        <v>5</v>
      </c>
      <c r="AM9" s="7">
        <v>45</v>
      </c>
      <c r="AN9" s="7">
        <v>45</v>
      </c>
      <c r="AO9" s="7">
        <v>41</v>
      </c>
      <c r="AP9" s="66">
        <v>1.7099759466766968</v>
      </c>
      <c r="AQ9" s="67">
        <v>43.625085863931737</v>
      </c>
      <c r="AS9" s="7">
        <f t="shared" ref="AS9:AS49" si="4">AS8+1</f>
        <v>1</v>
      </c>
      <c r="AT9" s="7">
        <v>7760</v>
      </c>
      <c r="AU9" s="7" t="s">
        <v>71</v>
      </c>
      <c r="AV9" s="3">
        <v>60</v>
      </c>
      <c r="AW9" s="3">
        <v>1</v>
      </c>
      <c r="AX9" s="8">
        <v>11658</v>
      </c>
      <c r="AY9" s="7">
        <v>38</v>
      </c>
      <c r="AZ9" s="7">
        <v>42</v>
      </c>
      <c r="BA9" s="54">
        <v>38</v>
      </c>
      <c r="BB9" s="7">
        <v>8</v>
      </c>
      <c r="BC9" s="7">
        <v>4</v>
      </c>
      <c r="BD9" s="7">
        <v>8</v>
      </c>
      <c r="BE9" s="66">
        <v>39.289107302379392</v>
      </c>
      <c r="BF9" s="67">
        <v>6.3496042078727974</v>
      </c>
    </row>
    <row r="10" spans="1:58">
      <c r="A10" s="20">
        <v>1060</v>
      </c>
      <c r="B10" s="20" t="s">
        <v>70</v>
      </c>
      <c r="C10" s="27">
        <v>0</v>
      </c>
      <c r="D10" s="27">
        <v>5</v>
      </c>
      <c r="E10" s="27">
        <v>52125</v>
      </c>
      <c r="F10" s="20">
        <f t="shared" ref="F10:F53" si="5">F9+1</f>
        <v>2</v>
      </c>
      <c r="H10" s="20">
        <v>8008</v>
      </c>
      <c r="I10" s="20" t="s">
        <v>92</v>
      </c>
      <c r="J10" s="20">
        <v>7</v>
      </c>
      <c r="K10" s="20">
        <v>9</v>
      </c>
      <c r="L10" s="20">
        <v>11583</v>
      </c>
      <c r="M10" s="20">
        <v>10</v>
      </c>
      <c r="N10" s="20">
        <f>N9+1</f>
        <v>2</v>
      </c>
      <c r="P10" s="20">
        <v>243</v>
      </c>
      <c r="Q10" s="20" t="s">
        <v>43</v>
      </c>
      <c r="R10" s="20">
        <v>58</v>
      </c>
      <c r="S10" s="20">
        <v>5</v>
      </c>
      <c r="T10" s="20">
        <v>98010</v>
      </c>
      <c r="U10" s="20">
        <v>37</v>
      </c>
      <c r="V10" s="20">
        <v>27</v>
      </c>
      <c r="W10" s="20">
        <f>W9+1</f>
        <v>2</v>
      </c>
      <c r="X10" s="20">
        <f t="shared" si="0"/>
        <v>9</v>
      </c>
      <c r="Y10" s="20">
        <f t="shared" si="1"/>
        <v>19</v>
      </c>
      <c r="Z10" s="20">
        <f t="shared" si="2"/>
        <v>44</v>
      </c>
      <c r="AA10" s="20">
        <f t="shared" ref="AA10:AA53" si="6">POWER(U10*V10*W10,(1/3))</f>
        <v>12.595009361425221</v>
      </c>
      <c r="AB10" s="20">
        <f t="shared" ref="AB10:AB53" si="7">POWER(X10*Y10*Z10,(1/3))</f>
        <v>19.595195268192587</v>
      </c>
      <c r="AD10" s="7">
        <f t="shared" si="3"/>
        <v>2</v>
      </c>
      <c r="AE10" s="7">
        <v>2961</v>
      </c>
      <c r="AF10" s="7" t="s">
        <v>85</v>
      </c>
      <c r="AG10" s="3">
        <v>9</v>
      </c>
      <c r="AH10" s="3">
        <v>9</v>
      </c>
      <c r="AI10" s="8">
        <v>57140</v>
      </c>
      <c r="AJ10" s="7">
        <v>11</v>
      </c>
      <c r="AK10" s="7">
        <v>3</v>
      </c>
      <c r="AL10" s="7">
        <v>16</v>
      </c>
      <c r="AM10" s="7">
        <v>35</v>
      </c>
      <c r="AN10" s="7">
        <v>43</v>
      </c>
      <c r="AO10" s="7">
        <v>30</v>
      </c>
      <c r="AP10" s="66">
        <v>8.0824800412443789</v>
      </c>
      <c r="AQ10" s="66">
        <v>35.608410250492888</v>
      </c>
      <c r="AS10" s="7">
        <f t="shared" si="4"/>
        <v>2</v>
      </c>
      <c r="AT10" s="7">
        <v>2453</v>
      </c>
      <c r="AU10" s="7" t="s">
        <v>54</v>
      </c>
      <c r="AV10" s="3">
        <v>30</v>
      </c>
      <c r="AW10" s="3">
        <v>1</v>
      </c>
      <c r="AX10" s="8">
        <v>37070</v>
      </c>
      <c r="AY10" s="7">
        <v>40</v>
      </c>
      <c r="AZ10" s="7">
        <v>45</v>
      </c>
      <c r="BA10" s="7">
        <v>28</v>
      </c>
      <c r="BB10" s="7">
        <v>6</v>
      </c>
      <c r="BC10" s="7">
        <v>1</v>
      </c>
      <c r="BD10" s="7">
        <v>18</v>
      </c>
      <c r="BE10" s="66">
        <v>36.938295008956665</v>
      </c>
      <c r="BF10" s="66">
        <v>4.7622031559045981</v>
      </c>
    </row>
    <row r="11" spans="1:58">
      <c r="A11" s="20">
        <v>186</v>
      </c>
      <c r="B11" s="20" t="s">
        <v>73</v>
      </c>
      <c r="C11" s="27">
        <v>3</v>
      </c>
      <c r="D11" s="27">
        <v>5</v>
      </c>
      <c r="E11" s="27">
        <v>73482</v>
      </c>
      <c r="F11" s="20">
        <f t="shared" si="5"/>
        <v>3</v>
      </c>
      <c r="H11" s="20">
        <v>2961</v>
      </c>
      <c r="I11" s="20" t="s">
        <v>85</v>
      </c>
      <c r="J11" s="20">
        <v>9</v>
      </c>
      <c r="K11" s="20">
        <v>9</v>
      </c>
      <c r="L11" s="20">
        <v>57140</v>
      </c>
      <c r="M11" s="20">
        <v>11</v>
      </c>
      <c r="N11" s="20">
        <f t="shared" ref="N11:N53" si="8">N10+1</f>
        <v>3</v>
      </c>
      <c r="P11" s="20">
        <v>9198</v>
      </c>
      <c r="Q11" s="20" t="s">
        <v>76</v>
      </c>
      <c r="R11" s="20">
        <v>71</v>
      </c>
      <c r="S11" s="20">
        <v>6</v>
      </c>
      <c r="T11" s="20">
        <v>95382</v>
      </c>
      <c r="U11" s="20">
        <v>19</v>
      </c>
      <c r="V11" s="20">
        <v>21</v>
      </c>
      <c r="W11" s="20">
        <f t="shared" ref="W11:W53" si="9">W10+1</f>
        <v>3</v>
      </c>
      <c r="X11" s="20">
        <f t="shared" si="0"/>
        <v>27</v>
      </c>
      <c r="Y11" s="20">
        <f t="shared" si="1"/>
        <v>25</v>
      </c>
      <c r="Z11" s="20">
        <f t="shared" si="2"/>
        <v>43</v>
      </c>
      <c r="AA11" s="20">
        <f t="shared" si="6"/>
        <v>10.617722813909667</v>
      </c>
      <c r="AB11" s="20">
        <f t="shared" si="7"/>
        <v>30.731994217773988</v>
      </c>
      <c r="AD11" s="7">
        <f t="shared" si="3"/>
        <v>3</v>
      </c>
      <c r="AE11" s="7">
        <v>186</v>
      </c>
      <c r="AF11" s="7" t="s">
        <v>73</v>
      </c>
      <c r="AG11" s="3">
        <v>3</v>
      </c>
      <c r="AH11" s="3">
        <v>5</v>
      </c>
      <c r="AI11" s="8">
        <v>73482</v>
      </c>
      <c r="AJ11" s="7">
        <v>6</v>
      </c>
      <c r="AK11" s="7">
        <v>23</v>
      </c>
      <c r="AL11" s="7">
        <v>11</v>
      </c>
      <c r="AM11" s="7">
        <v>40</v>
      </c>
      <c r="AN11" s="7">
        <v>23</v>
      </c>
      <c r="AO11" s="7">
        <v>35</v>
      </c>
      <c r="AP11" s="66">
        <v>11.492749052302106</v>
      </c>
      <c r="AQ11" s="66">
        <v>31.814025431103644</v>
      </c>
      <c r="AS11" s="7">
        <f t="shared" si="4"/>
        <v>3</v>
      </c>
      <c r="AT11" s="7">
        <v>1323</v>
      </c>
      <c r="AU11" s="7" t="s">
        <v>81</v>
      </c>
      <c r="AV11" s="3">
        <v>34</v>
      </c>
      <c r="AW11" s="3">
        <v>2</v>
      </c>
      <c r="AX11" s="8">
        <v>10517</v>
      </c>
      <c r="AY11" s="7">
        <v>31</v>
      </c>
      <c r="AZ11" s="7">
        <v>40</v>
      </c>
      <c r="BA11" s="7">
        <v>40</v>
      </c>
      <c r="BB11" s="7">
        <v>15</v>
      </c>
      <c r="BC11" s="7">
        <v>6</v>
      </c>
      <c r="BD11" s="7">
        <v>6</v>
      </c>
      <c r="BE11" s="66">
        <v>36.741811000284549</v>
      </c>
      <c r="BF11" s="66">
        <v>8.1432528497847212</v>
      </c>
    </row>
    <row r="12" spans="1:58">
      <c r="A12" s="20">
        <v>5250</v>
      </c>
      <c r="B12" s="20" t="s">
        <v>91</v>
      </c>
      <c r="C12" s="27">
        <v>7</v>
      </c>
      <c r="D12" s="27">
        <v>8</v>
      </c>
      <c r="E12" s="27">
        <v>17372</v>
      </c>
      <c r="F12" s="20">
        <f t="shared" si="5"/>
        <v>4</v>
      </c>
      <c r="H12" s="20">
        <v>5813</v>
      </c>
      <c r="I12" s="20" t="s">
        <v>84</v>
      </c>
      <c r="J12" s="20">
        <v>18</v>
      </c>
      <c r="K12" s="20">
        <v>9</v>
      </c>
      <c r="L12" s="20">
        <v>37983</v>
      </c>
      <c r="M12" s="20">
        <v>20</v>
      </c>
      <c r="N12" s="20">
        <f t="shared" si="8"/>
        <v>4</v>
      </c>
      <c r="P12" s="20">
        <v>3622</v>
      </c>
      <c r="Q12" s="20" t="s">
        <v>62</v>
      </c>
      <c r="R12" s="20">
        <v>25</v>
      </c>
      <c r="S12" s="20">
        <v>3</v>
      </c>
      <c r="T12" s="20">
        <v>93797</v>
      </c>
      <c r="U12" s="20">
        <v>25</v>
      </c>
      <c r="V12" s="20">
        <v>34</v>
      </c>
      <c r="W12" s="20">
        <f t="shared" si="9"/>
        <v>4</v>
      </c>
      <c r="X12" s="20">
        <f t="shared" si="0"/>
        <v>21</v>
      </c>
      <c r="Y12" s="20">
        <f t="shared" si="1"/>
        <v>12</v>
      </c>
      <c r="Z12" s="20">
        <f t="shared" si="2"/>
        <v>42</v>
      </c>
      <c r="AA12" s="20">
        <f t="shared" si="6"/>
        <v>15.036945962049744</v>
      </c>
      <c r="AB12" s="20">
        <f t="shared" si="7"/>
        <v>21.955834260137834</v>
      </c>
      <c r="AD12" s="7">
        <f t="shared" si="3"/>
        <v>4</v>
      </c>
      <c r="AE12" s="7">
        <v>9198</v>
      </c>
      <c r="AF12" s="7" t="s">
        <v>76</v>
      </c>
      <c r="AG12" s="3">
        <v>71</v>
      </c>
      <c r="AH12" s="3">
        <v>6</v>
      </c>
      <c r="AI12" s="8">
        <v>95382</v>
      </c>
      <c r="AJ12" s="7">
        <v>19</v>
      </c>
      <c r="AK12" s="7">
        <v>21</v>
      </c>
      <c r="AL12" s="7">
        <v>3</v>
      </c>
      <c r="AM12" s="7">
        <v>27</v>
      </c>
      <c r="AN12" s="7">
        <v>25</v>
      </c>
      <c r="AO12" s="7">
        <v>43</v>
      </c>
      <c r="AP12" s="66">
        <v>10.617722813909667</v>
      </c>
      <c r="AQ12" s="66">
        <v>30.731994217773988</v>
      </c>
      <c r="AS12" s="7">
        <f t="shared" si="4"/>
        <v>4</v>
      </c>
      <c r="AT12" s="7">
        <v>5774</v>
      </c>
      <c r="AU12" s="7" t="s">
        <v>82</v>
      </c>
      <c r="AV12" s="3">
        <v>96</v>
      </c>
      <c r="AW12" s="3">
        <v>1</v>
      </c>
      <c r="AX12" s="8">
        <v>30198</v>
      </c>
      <c r="AY12" s="7">
        <v>30</v>
      </c>
      <c r="AZ12" s="7">
        <v>43</v>
      </c>
      <c r="BA12" s="7">
        <v>31</v>
      </c>
      <c r="BB12" s="7">
        <v>16</v>
      </c>
      <c r="BC12" s="7">
        <v>3</v>
      </c>
      <c r="BD12" s="7">
        <v>15</v>
      </c>
      <c r="BE12" s="66">
        <v>34.196668736093152</v>
      </c>
      <c r="BF12" s="66">
        <v>8.9628094931143281</v>
      </c>
    </row>
    <row r="13" spans="1:58">
      <c r="A13" s="20">
        <v>8008</v>
      </c>
      <c r="B13" s="20" t="s">
        <v>93</v>
      </c>
      <c r="C13" s="27">
        <v>7</v>
      </c>
      <c r="D13" s="27">
        <v>9</v>
      </c>
      <c r="E13" s="27">
        <v>11583</v>
      </c>
      <c r="F13" s="20">
        <f t="shared" si="5"/>
        <v>5</v>
      </c>
      <c r="H13" s="20">
        <v>5387</v>
      </c>
      <c r="I13" s="20" t="s">
        <v>58</v>
      </c>
      <c r="J13" s="20">
        <v>20</v>
      </c>
      <c r="K13" s="20">
        <v>9</v>
      </c>
      <c r="L13" s="20">
        <v>20349</v>
      </c>
      <c r="M13" s="20">
        <v>26</v>
      </c>
      <c r="N13" s="20">
        <f t="shared" si="8"/>
        <v>5</v>
      </c>
      <c r="P13" s="20">
        <v>3593</v>
      </c>
      <c r="Q13" s="20" t="s">
        <v>57</v>
      </c>
      <c r="R13" s="20">
        <v>0</v>
      </c>
      <c r="S13" s="20">
        <v>9</v>
      </c>
      <c r="T13" s="20">
        <v>93551</v>
      </c>
      <c r="U13" s="20">
        <v>1</v>
      </c>
      <c r="V13" s="20">
        <v>1</v>
      </c>
      <c r="W13" s="20">
        <f t="shared" si="9"/>
        <v>5</v>
      </c>
      <c r="X13" s="20">
        <f t="shared" si="0"/>
        <v>45</v>
      </c>
      <c r="Y13" s="20">
        <f t="shared" si="1"/>
        <v>45</v>
      </c>
      <c r="Z13" s="20">
        <f t="shared" si="2"/>
        <v>41</v>
      </c>
      <c r="AA13" s="20">
        <f t="shared" si="6"/>
        <v>1.7099759466766968</v>
      </c>
      <c r="AB13" s="20">
        <f t="shared" si="7"/>
        <v>43.625085863931737</v>
      </c>
      <c r="AD13" s="7">
        <f t="shared" si="3"/>
        <v>5</v>
      </c>
      <c r="AE13" s="7">
        <v>3858</v>
      </c>
      <c r="AF13" s="7" t="s">
        <v>90</v>
      </c>
      <c r="AG13" s="3">
        <v>71</v>
      </c>
      <c r="AH13" s="3">
        <v>7</v>
      </c>
      <c r="AI13" s="8">
        <v>52648</v>
      </c>
      <c r="AJ13" s="7">
        <v>13</v>
      </c>
      <c r="AK13" s="7">
        <v>14</v>
      </c>
      <c r="AL13" s="7">
        <v>19</v>
      </c>
      <c r="AM13" s="7">
        <v>33</v>
      </c>
      <c r="AN13" s="7">
        <v>32</v>
      </c>
      <c r="AO13" s="7">
        <v>27</v>
      </c>
      <c r="AP13" s="66">
        <v>15.121968520237727</v>
      </c>
      <c r="AQ13" s="66">
        <v>30.54986021795693</v>
      </c>
      <c r="AS13" s="7">
        <f t="shared" si="4"/>
        <v>5</v>
      </c>
      <c r="AT13" s="7">
        <v>7239</v>
      </c>
      <c r="AU13" s="7" t="s">
        <v>94</v>
      </c>
      <c r="AV13" s="3">
        <v>87</v>
      </c>
      <c r="AW13" s="3">
        <v>4</v>
      </c>
      <c r="AX13" s="8">
        <v>21903</v>
      </c>
      <c r="AY13" s="7">
        <v>41</v>
      </c>
      <c r="AZ13" s="7">
        <v>30</v>
      </c>
      <c r="BA13" s="7">
        <v>32</v>
      </c>
      <c r="BB13" s="7">
        <v>5</v>
      </c>
      <c r="BC13" s="7">
        <v>16</v>
      </c>
      <c r="BD13" s="7">
        <v>14</v>
      </c>
      <c r="BE13" s="66">
        <v>34.016139972585535</v>
      </c>
      <c r="BF13" s="66">
        <v>10.384988203702205</v>
      </c>
    </row>
    <row r="14" spans="1:58">
      <c r="A14" s="20">
        <v>2961</v>
      </c>
      <c r="B14" s="20" t="s">
        <v>85</v>
      </c>
      <c r="C14" s="27">
        <v>9</v>
      </c>
      <c r="D14" s="27">
        <v>9</v>
      </c>
      <c r="E14" s="27">
        <v>57140</v>
      </c>
      <c r="F14" s="20">
        <f t="shared" si="5"/>
        <v>6</v>
      </c>
      <c r="H14" s="20">
        <v>7700</v>
      </c>
      <c r="I14" s="20" t="s">
        <v>100</v>
      </c>
      <c r="J14" s="20">
        <v>21</v>
      </c>
      <c r="K14" s="20">
        <v>9</v>
      </c>
      <c r="L14" s="20">
        <v>3281</v>
      </c>
      <c r="M14" s="20">
        <v>43</v>
      </c>
      <c r="N14" s="20">
        <f t="shared" si="8"/>
        <v>6</v>
      </c>
      <c r="P14" s="20">
        <v>6685</v>
      </c>
      <c r="Q14" s="20" t="s">
        <v>101</v>
      </c>
      <c r="R14" s="20">
        <v>69</v>
      </c>
      <c r="S14" s="20">
        <v>6</v>
      </c>
      <c r="T14" s="20">
        <v>93413</v>
      </c>
      <c r="U14" s="20">
        <v>45</v>
      </c>
      <c r="V14" s="20">
        <v>19</v>
      </c>
      <c r="W14" s="20">
        <f t="shared" si="9"/>
        <v>6</v>
      </c>
      <c r="X14" s="20">
        <f t="shared" si="0"/>
        <v>1</v>
      </c>
      <c r="Y14" s="20">
        <f t="shared" si="1"/>
        <v>27</v>
      </c>
      <c r="Z14" s="20">
        <f t="shared" si="2"/>
        <v>40</v>
      </c>
      <c r="AA14" s="20">
        <f t="shared" si="6"/>
        <v>17.246691236834486</v>
      </c>
      <c r="AB14" s="20">
        <f t="shared" si="7"/>
        <v>10.259855680060181</v>
      </c>
      <c r="AD14" s="7">
        <f t="shared" si="3"/>
        <v>6</v>
      </c>
      <c r="AE14" s="7">
        <v>2138</v>
      </c>
      <c r="AF14" s="7" t="s">
        <v>67</v>
      </c>
      <c r="AG14" s="3">
        <v>92</v>
      </c>
      <c r="AH14" s="3">
        <v>7</v>
      </c>
      <c r="AI14" s="8">
        <v>58423</v>
      </c>
      <c r="AJ14" s="7">
        <v>18</v>
      </c>
      <c r="AK14" s="7">
        <v>16</v>
      </c>
      <c r="AL14" s="7">
        <v>15</v>
      </c>
      <c r="AM14" s="7">
        <v>28</v>
      </c>
      <c r="AN14" s="7">
        <v>30</v>
      </c>
      <c r="AO14" s="7">
        <v>31</v>
      </c>
      <c r="AP14" s="66">
        <v>16.286505699569435</v>
      </c>
      <c r="AQ14" s="66">
        <v>29.640145187339392</v>
      </c>
      <c r="AS14" s="7">
        <f t="shared" si="4"/>
        <v>6</v>
      </c>
      <c r="AT14" s="7">
        <v>2569</v>
      </c>
      <c r="AU14" s="7" t="s">
        <v>97</v>
      </c>
      <c r="AV14" s="3">
        <v>36</v>
      </c>
      <c r="AW14" s="3">
        <v>3</v>
      </c>
      <c r="AX14" s="8">
        <v>38611</v>
      </c>
      <c r="AY14" s="7">
        <v>32</v>
      </c>
      <c r="AZ14" s="7">
        <v>35</v>
      </c>
      <c r="BA14" s="7">
        <v>26</v>
      </c>
      <c r="BB14" s="7">
        <v>14</v>
      </c>
      <c r="BC14" s="7">
        <v>11</v>
      </c>
      <c r="BD14" s="7">
        <v>20</v>
      </c>
      <c r="BE14" s="66">
        <v>30.765486723924703</v>
      </c>
      <c r="BF14" s="66">
        <v>14.54957269758291</v>
      </c>
    </row>
    <row r="15" spans="1:58">
      <c r="A15" s="20">
        <v>6814</v>
      </c>
      <c r="B15" s="20" t="s">
        <v>86</v>
      </c>
      <c r="C15" s="27">
        <v>10</v>
      </c>
      <c r="D15" s="27">
        <v>3</v>
      </c>
      <c r="E15" s="27">
        <v>2607</v>
      </c>
      <c r="F15" s="20">
        <f t="shared" si="5"/>
        <v>7</v>
      </c>
      <c r="H15" s="20">
        <v>5250</v>
      </c>
      <c r="I15" s="20" t="s">
        <v>91</v>
      </c>
      <c r="J15" s="20">
        <v>7</v>
      </c>
      <c r="K15" s="20">
        <v>8</v>
      </c>
      <c r="L15" s="20">
        <v>17372</v>
      </c>
      <c r="M15" s="20">
        <v>9</v>
      </c>
      <c r="N15" s="20">
        <f t="shared" si="8"/>
        <v>7</v>
      </c>
      <c r="P15" s="20">
        <v>9085</v>
      </c>
      <c r="Q15" s="20" t="s">
        <v>80</v>
      </c>
      <c r="R15" s="20">
        <v>99</v>
      </c>
      <c r="S15" s="20">
        <v>4</v>
      </c>
      <c r="T15" s="20">
        <v>92835</v>
      </c>
      <c r="U15" s="20">
        <v>16</v>
      </c>
      <c r="V15" s="20">
        <v>32</v>
      </c>
      <c r="W15" s="20">
        <f t="shared" si="9"/>
        <v>7</v>
      </c>
      <c r="X15" s="20">
        <f t="shared" si="0"/>
        <v>30</v>
      </c>
      <c r="Y15" s="20">
        <f t="shared" si="1"/>
        <v>14</v>
      </c>
      <c r="Z15" s="20">
        <f t="shared" si="2"/>
        <v>39</v>
      </c>
      <c r="AA15" s="20">
        <f t="shared" si="6"/>
        <v>15.303449462179108</v>
      </c>
      <c r="AB15" s="20">
        <f t="shared" si="7"/>
        <v>25.396349734808211</v>
      </c>
      <c r="AD15" s="7">
        <f t="shared" si="3"/>
        <v>7</v>
      </c>
      <c r="AE15" s="7">
        <v>1060</v>
      </c>
      <c r="AF15" s="7" t="s">
        <v>70</v>
      </c>
      <c r="AG15" s="3">
        <v>0</v>
      </c>
      <c r="AH15" s="3">
        <v>5</v>
      </c>
      <c r="AI15" s="8">
        <v>52125</v>
      </c>
      <c r="AJ15" s="7">
        <v>5</v>
      </c>
      <c r="AK15" s="7">
        <v>22</v>
      </c>
      <c r="AL15" s="7">
        <v>20</v>
      </c>
      <c r="AM15" s="7">
        <v>41</v>
      </c>
      <c r="AN15" s="7">
        <v>24</v>
      </c>
      <c r="AO15" s="7">
        <v>26</v>
      </c>
      <c r="AP15" s="66">
        <v>13.005914468513867</v>
      </c>
      <c r="AQ15" s="66">
        <v>29.466110657003412</v>
      </c>
      <c r="AS15" s="7">
        <f t="shared" si="4"/>
        <v>7</v>
      </c>
      <c r="AT15" s="7">
        <v>8817</v>
      </c>
      <c r="AU15" s="7" t="s">
        <v>45</v>
      </c>
      <c r="AV15" s="3">
        <v>69</v>
      </c>
      <c r="AW15" s="3">
        <v>6</v>
      </c>
      <c r="AX15" s="8">
        <v>9377</v>
      </c>
      <c r="AY15" s="7">
        <v>39</v>
      </c>
      <c r="AZ15" s="7">
        <v>18</v>
      </c>
      <c r="BA15" s="7">
        <v>41</v>
      </c>
      <c r="BB15" s="7">
        <v>7</v>
      </c>
      <c r="BC15" s="7">
        <v>28</v>
      </c>
      <c r="BD15" s="7">
        <v>5</v>
      </c>
      <c r="BE15" s="66">
        <v>30.645990052945059</v>
      </c>
      <c r="BF15" s="66">
        <v>9.9328838837926821</v>
      </c>
    </row>
    <row r="16" spans="1:58">
      <c r="A16" s="20">
        <v>8442</v>
      </c>
      <c r="B16" s="20" t="s">
        <v>64</v>
      </c>
      <c r="C16" s="27">
        <v>15</v>
      </c>
      <c r="D16" s="27">
        <v>2</v>
      </c>
      <c r="E16" s="27">
        <v>90779</v>
      </c>
      <c r="F16" s="20">
        <f t="shared" si="5"/>
        <v>8</v>
      </c>
      <c r="H16" s="20">
        <v>1049</v>
      </c>
      <c r="I16" s="20" t="s">
        <v>41</v>
      </c>
      <c r="J16" s="20">
        <v>28</v>
      </c>
      <c r="K16" s="20">
        <v>8</v>
      </c>
      <c r="L16" s="20">
        <v>1361</v>
      </c>
      <c r="M16" s="20">
        <v>36</v>
      </c>
      <c r="N16" s="20">
        <f t="shared" si="8"/>
        <v>8</v>
      </c>
      <c r="P16" s="20">
        <v>8442</v>
      </c>
      <c r="Q16" s="20" t="s">
        <v>64</v>
      </c>
      <c r="R16" s="20">
        <v>15</v>
      </c>
      <c r="S16" s="20">
        <v>2</v>
      </c>
      <c r="T16" s="20">
        <v>90779</v>
      </c>
      <c r="U16" s="20">
        <v>15</v>
      </c>
      <c r="V16" s="20">
        <v>39</v>
      </c>
      <c r="W16" s="20">
        <f t="shared" si="9"/>
        <v>8</v>
      </c>
      <c r="X16" s="20">
        <f t="shared" si="0"/>
        <v>31</v>
      </c>
      <c r="Y16" s="20">
        <f t="shared" si="1"/>
        <v>7</v>
      </c>
      <c r="Z16" s="20">
        <f t="shared" si="2"/>
        <v>38</v>
      </c>
      <c r="AA16" s="20">
        <f t="shared" si="6"/>
        <v>16.726893214738389</v>
      </c>
      <c r="AB16" s="20">
        <f t="shared" si="7"/>
        <v>20.202933926685645</v>
      </c>
      <c r="AD16" s="7">
        <f t="shared" si="3"/>
        <v>8</v>
      </c>
      <c r="AE16" s="7">
        <v>6246</v>
      </c>
      <c r="AF16" s="7" t="s">
        <v>51</v>
      </c>
      <c r="AG16" s="3">
        <v>30</v>
      </c>
      <c r="AH16" s="3">
        <v>5</v>
      </c>
      <c r="AI16" s="8">
        <v>77272</v>
      </c>
      <c r="AJ16" s="7">
        <v>14</v>
      </c>
      <c r="AK16" s="7">
        <v>24</v>
      </c>
      <c r="AL16" s="7">
        <v>10</v>
      </c>
      <c r="AM16" s="7">
        <v>32</v>
      </c>
      <c r="AN16" s="7">
        <v>22</v>
      </c>
      <c r="AO16" s="7">
        <v>36</v>
      </c>
      <c r="AP16" s="66">
        <v>14.977744774437006</v>
      </c>
      <c r="AQ16" s="66">
        <v>29.373681848199844</v>
      </c>
      <c r="AS16" s="7">
        <f t="shared" si="4"/>
        <v>8</v>
      </c>
      <c r="AT16" s="7">
        <v>597</v>
      </c>
      <c r="AU16" s="7" t="s">
        <v>68</v>
      </c>
      <c r="AV16" s="3">
        <v>55</v>
      </c>
      <c r="AW16" s="3">
        <v>5</v>
      </c>
      <c r="AX16" s="8">
        <v>42325</v>
      </c>
      <c r="AY16" s="7">
        <v>44</v>
      </c>
      <c r="AZ16" s="7">
        <v>26</v>
      </c>
      <c r="BA16" s="7">
        <v>24</v>
      </c>
      <c r="BB16" s="7">
        <v>2</v>
      </c>
      <c r="BC16" s="7">
        <v>20</v>
      </c>
      <c r="BD16" s="7">
        <v>22</v>
      </c>
      <c r="BE16" s="66">
        <v>30.167946928697379</v>
      </c>
      <c r="BF16" s="66">
        <v>9.5828397141255639</v>
      </c>
    </row>
    <row r="17" spans="1:58">
      <c r="A17" s="20">
        <v>5813</v>
      </c>
      <c r="B17" s="20" t="s">
        <v>84</v>
      </c>
      <c r="C17" s="27">
        <v>18</v>
      </c>
      <c r="D17" s="27">
        <v>9</v>
      </c>
      <c r="E17" s="27">
        <v>37983</v>
      </c>
      <c r="F17" s="20">
        <f t="shared" si="5"/>
        <v>9</v>
      </c>
      <c r="H17" s="20">
        <v>6839</v>
      </c>
      <c r="I17" s="20" t="s">
        <v>95</v>
      </c>
      <c r="J17" s="20">
        <v>37</v>
      </c>
      <c r="K17" s="20">
        <v>8</v>
      </c>
      <c r="L17" s="20">
        <v>34115</v>
      </c>
      <c r="M17" s="20">
        <v>33</v>
      </c>
      <c r="N17" s="20">
        <f t="shared" si="8"/>
        <v>9</v>
      </c>
      <c r="P17" s="20">
        <v>6576</v>
      </c>
      <c r="Q17" s="20" t="s">
        <v>65</v>
      </c>
      <c r="R17" s="20">
        <v>94</v>
      </c>
      <c r="S17" s="20">
        <v>3</v>
      </c>
      <c r="T17" s="20">
        <v>81437</v>
      </c>
      <c r="U17" s="20">
        <v>22</v>
      </c>
      <c r="V17" s="20">
        <v>38</v>
      </c>
      <c r="W17" s="20">
        <f t="shared" si="9"/>
        <v>9</v>
      </c>
      <c r="X17" s="20">
        <f t="shared" si="0"/>
        <v>24</v>
      </c>
      <c r="Y17" s="20">
        <f t="shared" si="1"/>
        <v>8</v>
      </c>
      <c r="Z17" s="20">
        <f t="shared" si="2"/>
        <v>37</v>
      </c>
      <c r="AA17" s="20">
        <f t="shared" si="6"/>
        <v>19.595195268192587</v>
      </c>
      <c r="AB17" s="20">
        <f t="shared" si="7"/>
        <v>19.223582134821324</v>
      </c>
      <c r="AD17" s="7">
        <f t="shared" si="3"/>
        <v>9</v>
      </c>
      <c r="AE17" s="7">
        <v>5547</v>
      </c>
      <c r="AF17" s="7" t="s">
        <v>44</v>
      </c>
      <c r="AG17" s="3">
        <v>98</v>
      </c>
      <c r="AH17" s="3">
        <v>5</v>
      </c>
      <c r="AI17" s="8">
        <v>62663</v>
      </c>
      <c r="AJ17" s="7">
        <v>12</v>
      </c>
      <c r="AK17" s="7">
        <v>28</v>
      </c>
      <c r="AL17" s="7">
        <v>12</v>
      </c>
      <c r="AM17" s="7">
        <v>34</v>
      </c>
      <c r="AN17" s="7">
        <v>18</v>
      </c>
      <c r="AO17" s="7">
        <v>34</v>
      </c>
      <c r="AP17" s="66">
        <v>15.916228831585565</v>
      </c>
      <c r="AQ17" s="66">
        <v>27.504902707159356</v>
      </c>
      <c r="AS17" s="7">
        <f t="shared" si="4"/>
        <v>9</v>
      </c>
      <c r="AT17" s="7">
        <v>998</v>
      </c>
      <c r="AU17" s="7" t="s">
        <v>87</v>
      </c>
      <c r="AV17" s="3">
        <v>54</v>
      </c>
      <c r="AW17" s="3">
        <v>3</v>
      </c>
      <c r="AX17" s="8">
        <v>39091</v>
      </c>
      <c r="AY17" s="7">
        <v>29</v>
      </c>
      <c r="AZ17" s="7">
        <v>37</v>
      </c>
      <c r="BA17" s="7">
        <v>25</v>
      </c>
      <c r="BB17" s="7">
        <v>17</v>
      </c>
      <c r="BC17" s="7">
        <v>9</v>
      </c>
      <c r="BD17" s="7">
        <v>21</v>
      </c>
      <c r="BE17" s="66">
        <v>29.935044646758207</v>
      </c>
      <c r="BF17" s="66">
        <v>14.756054203376179</v>
      </c>
    </row>
    <row r="18" spans="1:58">
      <c r="A18" s="20">
        <v>5387</v>
      </c>
      <c r="B18" s="20" t="s">
        <v>59</v>
      </c>
      <c r="C18" s="27">
        <v>20</v>
      </c>
      <c r="D18" s="27">
        <v>9</v>
      </c>
      <c r="E18" s="27">
        <v>20349</v>
      </c>
      <c r="F18" s="20">
        <f t="shared" si="5"/>
        <v>10</v>
      </c>
      <c r="H18" s="20">
        <v>8036</v>
      </c>
      <c r="I18" s="20" t="s">
        <v>50</v>
      </c>
      <c r="J18" s="20">
        <v>52</v>
      </c>
      <c r="K18" s="20">
        <v>8</v>
      </c>
      <c r="L18" s="20">
        <v>7787</v>
      </c>
      <c r="M18" s="20">
        <v>28</v>
      </c>
      <c r="N18" s="20">
        <f t="shared" si="8"/>
        <v>10</v>
      </c>
      <c r="P18" s="20">
        <v>6246</v>
      </c>
      <c r="Q18" s="20" t="s">
        <v>51</v>
      </c>
      <c r="R18" s="20">
        <v>30</v>
      </c>
      <c r="S18" s="20">
        <v>5</v>
      </c>
      <c r="T18" s="20">
        <v>77272</v>
      </c>
      <c r="U18" s="20">
        <v>14</v>
      </c>
      <c r="V18" s="20">
        <v>24</v>
      </c>
      <c r="W18" s="20">
        <f t="shared" si="9"/>
        <v>10</v>
      </c>
      <c r="X18" s="20">
        <f t="shared" si="0"/>
        <v>32</v>
      </c>
      <c r="Y18" s="20">
        <f t="shared" si="1"/>
        <v>22</v>
      </c>
      <c r="Z18" s="20">
        <f t="shared" si="2"/>
        <v>36</v>
      </c>
      <c r="AA18" s="20">
        <f t="shared" si="6"/>
        <v>14.977744774437006</v>
      </c>
      <c r="AB18" s="20">
        <f t="shared" si="7"/>
        <v>29.373681848199844</v>
      </c>
      <c r="AD18" s="7">
        <f t="shared" si="3"/>
        <v>10</v>
      </c>
      <c r="AE18" s="7">
        <v>5813</v>
      </c>
      <c r="AF18" s="7" t="s">
        <v>84</v>
      </c>
      <c r="AG18" s="3">
        <v>18</v>
      </c>
      <c r="AH18" s="3">
        <v>9</v>
      </c>
      <c r="AI18" s="8">
        <v>37983</v>
      </c>
      <c r="AJ18" s="7">
        <v>20</v>
      </c>
      <c r="AK18" s="7">
        <v>4</v>
      </c>
      <c r="AL18" s="7">
        <v>27</v>
      </c>
      <c r="AM18" s="7">
        <v>26</v>
      </c>
      <c r="AN18" s="7">
        <v>42</v>
      </c>
      <c r="AO18" s="7">
        <v>19</v>
      </c>
      <c r="AP18" s="66">
        <v>12.926608140191297</v>
      </c>
      <c r="AQ18" s="66">
        <v>27.47844040228334</v>
      </c>
      <c r="AS18" s="7">
        <f t="shared" si="4"/>
        <v>10</v>
      </c>
      <c r="AT18" s="7">
        <v>8255</v>
      </c>
      <c r="AU18" s="7" t="s">
        <v>53</v>
      </c>
      <c r="AV18" s="3">
        <v>23</v>
      </c>
      <c r="AW18" s="3">
        <v>1</v>
      </c>
      <c r="AX18" s="8">
        <v>49463</v>
      </c>
      <c r="AY18" s="7">
        <v>23</v>
      </c>
      <c r="AZ18" s="7">
        <v>44</v>
      </c>
      <c r="BA18" s="7">
        <v>21</v>
      </c>
      <c r="BB18" s="7">
        <v>23</v>
      </c>
      <c r="BC18" s="7">
        <v>2</v>
      </c>
      <c r="BD18" s="7">
        <v>25</v>
      </c>
      <c r="BE18" s="66">
        <v>27.699160222513125</v>
      </c>
      <c r="BF18" s="66">
        <v>10.476895531716474</v>
      </c>
    </row>
    <row r="19" spans="1:58">
      <c r="A19" s="20">
        <v>7700</v>
      </c>
      <c r="B19" s="19" t="s">
        <v>100</v>
      </c>
      <c r="C19" s="27">
        <v>21</v>
      </c>
      <c r="D19" s="27">
        <v>9</v>
      </c>
      <c r="E19" s="27">
        <v>3281</v>
      </c>
      <c r="F19" s="20">
        <f t="shared" si="5"/>
        <v>11</v>
      </c>
      <c r="H19" s="20">
        <v>4141</v>
      </c>
      <c r="I19" s="20" t="s">
        <v>74</v>
      </c>
      <c r="J19" s="20">
        <v>98</v>
      </c>
      <c r="K19" s="20">
        <v>8</v>
      </c>
      <c r="L19" s="20">
        <v>54371</v>
      </c>
      <c r="M19" s="20">
        <v>42</v>
      </c>
      <c r="N19" s="20">
        <f t="shared" si="8"/>
        <v>11</v>
      </c>
      <c r="P19" s="20">
        <v>186</v>
      </c>
      <c r="Q19" s="20" t="s">
        <v>73</v>
      </c>
      <c r="R19" s="20">
        <v>3</v>
      </c>
      <c r="S19" s="20">
        <v>5</v>
      </c>
      <c r="T19" s="20">
        <v>73482</v>
      </c>
      <c r="U19" s="20">
        <v>6</v>
      </c>
      <c r="V19" s="20">
        <v>23</v>
      </c>
      <c r="W19" s="20">
        <f t="shared" si="9"/>
        <v>11</v>
      </c>
      <c r="X19" s="20">
        <f t="shared" si="0"/>
        <v>40</v>
      </c>
      <c r="Y19" s="20">
        <f t="shared" si="1"/>
        <v>23</v>
      </c>
      <c r="Z19" s="20">
        <f t="shared" si="2"/>
        <v>35</v>
      </c>
      <c r="AA19" s="20">
        <f t="shared" si="6"/>
        <v>11.492749052302106</v>
      </c>
      <c r="AB19" s="20">
        <f t="shared" si="7"/>
        <v>31.814025431103644</v>
      </c>
      <c r="AD19" s="7">
        <f t="shared" si="3"/>
        <v>11</v>
      </c>
      <c r="AE19" s="7">
        <v>5065</v>
      </c>
      <c r="AF19" s="7" t="s">
        <v>46</v>
      </c>
      <c r="AG19" s="3">
        <v>49</v>
      </c>
      <c r="AH19" s="3">
        <v>7</v>
      </c>
      <c r="AI19" s="8">
        <v>49369</v>
      </c>
      <c r="AJ19" s="7">
        <v>21</v>
      </c>
      <c r="AK19" s="7">
        <v>13</v>
      </c>
      <c r="AL19" s="7">
        <v>22</v>
      </c>
      <c r="AM19" s="7">
        <v>25</v>
      </c>
      <c r="AN19" s="7">
        <v>33</v>
      </c>
      <c r="AO19" s="7">
        <v>24</v>
      </c>
      <c r="AP19" s="66">
        <v>18.177260979062218</v>
      </c>
      <c r="AQ19" s="66">
        <v>27.053392289952392</v>
      </c>
      <c r="AS19" s="7">
        <f t="shared" si="4"/>
        <v>11</v>
      </c>
      <c r="AT19" s="7">
        <v>2028</v>
      </c>
      <c r="AU19" s="7" t="s">
        <v>39</v>
      </c>
      <c r="AV19" s="3">
        <v>76</v>
      </c>
      <c r="AW19" s="3">
        <v>4</v>
      </c>
      <c r="AX19" s="8">
        <v>45241</v>
      </c>
      <c r="AY19" s="7">
        <v>27</v>
      </c>
      <c r="AZ19" s="7">
        <v>29</v>
      </c>
      <c r="BA19" s="7">
        <v>23</v>
      </c>
      <c r="BB19" s="7">
        <v>19</v>
      </c>
      <c r="BC19" s="7">
        <v>17</v>
      </c>
      <c r="BD19" s="7">
        <v>23</v>
      </c>
      <c r="BE19" s="66">
        <v>26.211781116631073</v>
      </c>
      <c r="BF19" s="66">
        <v>19.512374350487846</v>
      </c>
    </row>
    <row r="20" spans="1:58">
      <c r="A20" s="20">
        <v>8255</v>
      </c>
      <c r="B20" s="20" t="s">
        <v>53</v>
      </c>
      <c r="C20" s="27">
        <v>23</v>
      </c>
      <c r="D20" s="27">
        <v>1</v>
      </c>
      <c r="E20" s="27">
        <v>49463</v>
      </c>
      <c r="F20" s="20">
        <f t="shared" si="5"/>
        <v>12</v>
      </c>
      <c r="H20" s="20">
        <v>7060</v>
      </c>
      <c r="I20" s="20" t="s">
        <v>88</v>
      </c>
      <c r="J20" s="20">
        <v>49</v>
      </c>
      <c r="K20" s="20">
        <v>7</v>
      </c>
      <c r="L20" s="20">
        <v>17430</v>
      </c>
      <c r="M20" s="20">
        <v>3</v>
      </c>
      <c r="N20" s="20">
        <f t="shared" si="8"/>
        <v>12</v>
      </c>
      <c r="P20" s="20">
        <v>5547</v>
      </c>
      <c r="Q20" s="20" t="s">
        <v>44</v>
      </c>
      <c r="R20" s="20">
        <v>98</v>
      </c>
      <c r="S20" s="20">
        <v>5</v>
      </c>
      <c r="T20" s="20">
        <v>62663</v>
      </c>
      <c r="U20" s="20">
        <v>12</v>
      </c>
      <c r="V20" s="20">
        <v>28</v>
      </c>
      <c r="W20" s="20">
        <f t="shared" si="9"/>
        <v>12</v>
      </c>
      <c r="X20" s="20">
        <f t="shared" si="0"/>
        <v>34</v>
      </c>
      <c r="Y20" s="20">
        <f t="shared" si="1"/>
        <v>18</v>
      </c>
      <c r="Z20" s="20">
        <f t="shared" si="2"/>
        <v>34</v>
      </c>
      <c r="AA20" s="20">
        <f t="shared" si="6"/>
        <v>15.916228831585565</v>
      </c>
      <c r="AB20" s="20">
        <f t="shared" si="7"/>
        <v>27.504902707159356</v>
      </c>
      <c r="AD20" s="7">
        <f t="shared" si="3"/>
        <v>12</v>
      </c>
      <c r="AE20" s="7">
        <v>9085</v>
      </c>
      <c r="AF20" s="7" t="s">
        <v>80</v>
      </c>
      <c r="AG20" s="3">
        <v>99</v>
      </c>
      <c r="AH20" s="3">
        <v>4</v>
      </c>
      <c r="AI20" s="8">
        <v>92835</v>
      </c>
      <c r="AJ20" s="7">
        <v>16</v>
      </c>
      <c r="AK20" s="7">
        <v>32</v>
      </c>
      <c r="AL20" s="7">
        <v>7</v>
      </c>
      <c r="AM20" s="7">
        <v>30</v>
      </c>
      <c r="AN20" s="7">
        <v>14</v>
      </c>
      <c r="AO20" s="7">
        <v>39</v>
      </c>
      <c r="AP20" s="66">
        <v>15.303449462179108</v>
      </c>
      <c r="AQ20" s="66">
        <v>25.396349734808211</v>
      </c>
      <c r="AS20" s="7">
        <f t="shared" si="4"/>
        <v>12</v>
      </c>
      <c r="AT20" s="7">
        <v>3603</v>
      </c>
      <c r="AU20" s="7" t="s">
        <v>78</v>
      </c>
      <c r="AV20" s="3">
        <v>72</v>
      </c>
      <c r="AW20" s="3">
        <v>7</v>
      </c>
      <c r="AX20" s="8">
        <v>14387</v>
      </c>
      <c r="AY20" s="7">
        <v>24</v>
      </c>
      <c r="AZ20" s="7">
        <v>15</v>
      </c>
      <c r="BA20" s="7">
        <v>37</v>
      </c>
      <c r="BB20" s="7">
        <v>22</v>
      </c>
      <c r="BC20" s="7">
        <v>31</v>
      </c>
      <c r="BD20" s="7">
        <v>9</v>
      </c>
      <c r="BE20" s="66">
        <v>23.704715186389929</v>
      </c>
      <c r="BF20" s="66">
        <v>18.309463885680476</v>
      </c>
    </row>
    <row r="21" spans="1:58">
      <c r="A21" s="20">
        <v>3622</v>
      </c>
      <c r="B21" s="20" t="s">
        <v>63</v>
      </c>
      <c r="C21" s="27">
        <v>25</v>
      </c>
      <c r="D21" s="27">
        <v>3</v>
      </c>
      <c r="E21" s="27">
        <v>93797</v>
      </c>
      <c r="F21" s="20">
        <f t="shared" si="5"/>
        <v>13</v>
      </c>
      <c r="H21" s="20">
        <v>5065</v>
      </c>
      <c r="I21" s="20" t="s">
        <v>46</v>
      </c>
      <c r="J21" s="20">
        <v>49</v>
      </c>
      <c r="K21" s="20">
        <v>7</v>
      </c>
      <c r="L21" s="20">
        <v>49369</v>
      </c>
      <c r="M21" s="20">
        <v>21</v>
      </c>
      <c r="N21" s="20">
        <f t="shared" si="8"/>
        <v>13</v>
      </c>
      <c r="P21" s="20">
        <v>7925</v>
      </c>
      <c r="Q21" s="20" t="s">
        <v>102</v>
      </c>
      <c r="R21" s="20">
        <v>48</v>
      </c>
      <c r="S21" s="20">
        <v>1</v>
      </c>
      <c r="T21" s="20">
        <v>61089</v>
      </c>
      <c r="U21" s="20">
        <v>2</v>
      </c>
      <c r="V21" s="20">
        <v>41</v>
      </c>
      <c r="W21" s="20">
        <f t="shared" si="9"/>
        <v>13</v>
      </c>
      <c r="X21" s="20">
        <f t="shared" si="0"/>
        <v>44</v>
      </c>
      <c r="Y21" s="20">
        <f t="shared" si="1"/>
        <v>5</v>
      </c>
      <c r="Z21" s="20">
        <f t="shared" si="2"/>
        <v>33</v>
      </c>
      <c r="AA21" s="20">
        <f t="shared" si="6"/>
        <v>10.21533001764835</v>
      </c>
      <c r="AB21" s="20">
        <f t="shared" si="7"/>
        <v>19.363277681965979</v>
      </c>
      <c r="AD21" s="7">
        <f t="shared" si="3"/>
        <v>13</v>
      </c>
      <c r="AE21" s="7">
        <v>7545</v>
      </c>
      <c r="AF21" s="7" t="s">
        <v>56</v>
      </c>
      <c r="AG21" s="3">
        <v>69</v>
      </c>
      <c r="AH21" s="3">
        <v>6</v>
      </c>
      <c r="AI21" s="8">
        <v>33623</v>
      </c>
      <c r="AJ21" s="7">
        <v>7</v>
      </c>
      <c r="AK21" s="7">
        <v>20</v>
      </c>
      <c r="AL21" s="7">
        <v>30</v>
      </c>
      <c r="AM21" s="7">
        <v>39</v>
      </c>
      <c r="AN21" s="7">
        <v>26</v>
      </c>
      <c r="AO21" s="7">
        <v>16</v>
      </c>
      <c r="AP21" s="66">
        <v>16.134286460245434</v>
      </c>
      <c r="AQ21" s="66">
        <v>25.315469092353393</v>
      </c>
      <c r="AS21" s="7">
        <f t="shared" si="4"/>
        <v>13</v>
      </c>
      <c r="AT21" s="7">
        <v>1049</v>
      </c>
      <c r="AU21" s="7" t="s">
        <v>41</v>
      </c>
      <c r="AV21" s="3">
        <v>28</v>
      </c>
      <c r="AW21" s="3">
        <v>8</v>
      </c>
      <c r="AX21" s="8">
        <v>1361</v>
      </c>
      <c r="AY21" s="7">
        <v>36</v>
      </c>
      <c r="AZ21" s="7">
        <v>8</v>
      </c>
      <c r="BA21" s="7">
        <v>45</v>
      </c>
      <c r="BB21" s="7">
        <v>10</v>
      </c>
      <c r="BC21" s="7">
        <v>38</v>
      </c>
      <c r="BD21" s="7">
        <v>1</v>
      </c>
      <c r="BE21" s="66">
        <v>23.489205847013167</v>
      </c>
      <c r="BF21" s="66">
        <v>7.2431564434417401</v>
      </c>
    </row>
    <row r="22" spans="1:58">
      <c r="A22" s="20">
        <v>5633</v>
      </c>
      <c r="B22" s="20" t="s">
        <v>61</v>
      </c>
      <c r="C22" s="27">
        <v>28</v>
      </c>
      <c r="D22" s="27">
        <v>6</v>
      </c>
      <c r="E22" s="27">
        <v>55996</v>
      </c>
      <c r="F22" s="20">
        <f t="shared" si="5"/>
        <v>14</v>
      </c>
      <c r="H22" s="20">
        <v>3858</v>
      </c>
      <c r="I22" s="20" t="s">
        <v>90</v>
      </c>
      <c r="J22" s="20">
        <v>71</v>
      </c>
      <c r="K22" s="20">
        <v>7</v>
      </c>
      <c r="L22" s="20">
        <v>52648</v>
      </c>
      <c r="M22" s="20">
        <v>13</v>
      </c>
      <c r="N22" s="20">
        <f t="shared" si="8"/>
        <v>14</v>
      </c>
      <c r="P22" s="20">
        <v>305</v>
      </c>
      <c r="Q22" s="20" t="s">
        <v>72</v>
      </c>
      <c r="R22" s="20">
        <v>49</v>
      </c>
      <c r="S22" s="20">
        <v>3</v>
      </c>
      <c r="T22" s="20">
        <v>59760</v>
      </c>
      <c r="U22" s="20">
        <v>17</v>
      </c>
      <c r="V22" s="20">
        <v>36</v>
      </c>
      <c r="W22" s="20">
        <f t="shared" si="9"/>
        <v>14</v>
      </c>
      <c r="X22" s="20">
        <f t="shared" si="0"/>
        <v>29</v>
      </c>
      <c r="Y22" s="20">
        <f t="shared" si="1"/>
        <v>10</v>
      </c>
      <c r="Z22" s="20">
        <f t="shared" si="2"/>
        <v>32</v>
      </c>
      <c r="AA22" s="20">
        <f t="shared" si="6"/>
        <v>20.462553093679904</v>
      </c>
      <c r="AB22" s="20">
        <f t="shared" si="7"/>
        <v>21.014351489971606</v>
      </c>
      <c r="AD22" s="7">
        <f t="shared" si="3"/>
        <v>14</v>
      </c>
      <c r="AE22" s="7">
        <v>7060</v>
      </c>
      <c r="AF22" s="7" t="s">
        <v>88</v>
      </c>
      <c r="AG22" s="3">
        <v>49</v>
      </c>
      <c r="AH22" s="3">
        <v>7</v>
      </c>
      <c r="AI22" s="8">
        <v>17430</v>
      </c>
      <c r="AJ22" s="7">
        <v>3</v>
      </c>
      <c r="AK22" s="7">
        <v>12</v>
      </c>
      <c r="AL22" s="7">
        <v>35</v>
      </c>
      <c r="AM22" s="7">
        <v>43</v>
      </c>
      <c r="AN22" s="7">
        <v>34</v>
      </c>
      <c r="AO22" s="7">
        <v>11</v>
      </c>
      <c r="AP22" s="66">
        <v>10.800822982552907</v>
      </c>
      <c r="AQ22" s="66">
        <v>25.24139496996327</v>
      </c>
      <c r="AS22" s="7">
        <f t="shared" si="4"/>
        <v>14</v>
      </c>
      <c r="AT22" s="7">
        <v>8036</v>
      </c>
      <c r="AU22" s="7" t="s">
        <v>50</v>
      </c>
      <c r="AV22" s="3">
        <v>52</v>
      </c>
      <c r="AW22" s="3">
        <v>8</v>
      </c>
      <c r="AX22" s="8">
        <v>7787</v>
      </c>
      <c r="AY22" s="7">
        <v>28</v>
      </c>
      <c r="AZ22" s="7">
        <v>10</v>
      </c>
      <c r="BA22" s="7">
        <v>42</v>
      </c>
      <c r="BB22" s="7">
        <v>18</v>
      </c>
      <c r="BC22" s="7">
        <v>36</v>
      </c>
      <c r="BD22" s="7">
        <v>4</v>
      </c>
      <c r="BE22" s="66">
        <v>22.740627302811877</v>
      </c>
      <c r="BF22" s="66">
        <v>13.736570910639982</v>
      </c>
    </row>
    <row r="23" spans="1:58">
      <c r="A23" s="20">
        <v>1049</v>
      </c>
      <c r="B23" s="20" t="s">
        <v>42</v>
      </c>
      <c r="C23" s="27">
        <v>28</v>
      </c>
      <c r="D23" s="27">
        <v>8</v>
      </c>
      <c r="E23" s="27">
        <v>1361</v>
      </c>
      <c r="F23" s="20">
        <f t="shared" si="5"/>
        <v>15</v>
      </c>
      <c r="H23" s="20">
        <v>3603</v>
      </c>
      <c r="I23" s="20" t="s">
        <v>78</v>
      </c>
      <c r="J23" s="20">
        <v>72</v>
      </c>
      <c r="K23" s="20">
        <v>7</v>
      </c>
      <c r="L23" s="20">
        <v>14387</v>
      </c>
      <c r="M23" s="20">
        <v>24</v>
      </c>
      <c r="N23" s="20">
        <f t="shared" si="8"/>
        <v>15</v>
      </c>
      <c r="P23" s="20">
        <v>2138</v>
      </c>
      <c r="Q23" s="20" t="s">
        <v>67</v>
      </c>
      <c r="R23" s="20">
        <v>92</v>
      </c>
      <c r="S23" s="20">
        <v>7</v>
      </c>
      <c r="T23" s="20">
        <v>58423</v>
      </c>
      <c r="U23" s="20">
        <v>18</v>
      </c>
      <c r="V23" s="20">
        <v>16</v>
      </c>
      <c r="W23" s="20">
        <f t="shared" si="9"/>
        <v>15</v>
      </c>
      <c r="X23" s="20">
        <f t="shared" si="0"/>
        <v>28</v>
      </c>
      <c r="Y23" s="20">
        <f t="shared" si="1"/>
        <v>30</v>
      </c>
      <c r="Z23" s="20">
        <f t="shared" si="2"/>
        <v>31</v>
      </c>
      <c r="AA23" s="20">
        <f t="shared" si="6"/>
        <v>16.286505699569435</v>
      </c>
      <c r="AB23" s="20">
        <f t="shared" si="7"/>
        <v>29.640145187339392</v>
      </c>
      <c r="AD23" s="7">
        <f t="shared" si="3"/>
        <v>15</v>
      </c>
      <c r="AE23" s="7">
        <v>5250</v>
      </c>
      <c r="AF23" s="7" t="s">
        <v>91</v>
      </c>
      <c r="AG23" s="3">
        <v>7</v>
      </c>
      <c r="AH23" s="3">
        <v>8</v>
      </c>
      <c r="AI23" s="8">
        <v>17372</v>
      </c>
      <c r="AJ23" s="7">
        <v>9</v>
      </c>
      <c r="AK23" s="7">
        <v>7</v>
      </c>
      <c r="AL23" s="7">
        <v>36</v>
      </c>
      <c r="AM23" s="7">
        <v>37</v>
      </c>
      <c r="AN23" s="7">
        <v>39</v>
      </c>
      <c r="AO23" s="7">
        <v>10</v>
      </c>
      <c r="AP23" s="66">
        <v>13.138557419663664</v>
      </c>
      <c r="AQ23" s="66">
        <v>24.345691268754731</v>
      </c>
      <c r="AS23" s="7">
        <f t="shared" si="4"/>
        <v>15</v>
      </c>
      <c r="AT23" s="7">
        <v>7700</v>
      </c>
      <c r="AU23" s="7" t="s">
        <v>100</v>
      </c>
      <c r="AV23" s="3">
        <v>21</v>
      </c>
      <c r="AW23" s="3">
        <v>9</v>
      </c>
      <c r="AX23" s="8">
        <v>3281</v>
      </c>
      <c r="AY23" s="7">
        <v>43</v>
      </c>
      <c r="AZ23" s="7">
        <v>6</v>
      </c>
      <c r="BA23" s="7">
        <v>43</v>
      </c>
      <c r="BB23" s="7">
        <v>3</v>
      </c>
      <c r="BC23" s="7">
        <v>40</v>
      </c>
      <c r="BD23" s="7">
        <v>3</v>
      </c>
      <c r="BE23" s="66">
        <v>22.302971042678752</v>
      </c>
      <c r="BF23" s="66">
        <v>7.1137866089801252</v>
      </c>
    </row>
    <row r="24" spans="1:58">
      <c r="A24" s="20">
        <v>2453</v>
      </c>
      <c r="B24" s="20" t="s">
        <v>55</v>
      </c>
      <c r="C24" s="27">
        <v>30</v>
      </c>
      <c r="D24" s="27">
        <v>1</v>
      </c>
      <c r="E24" s="27">
        <v>37070</v>
      </c>
      <c r="F24" s="20">
        <f t="shared" si="5"/>
        <v>16</v>
      </c>
      <c r="H24" s="20">
        <v>2138</v>
      </c>
      <c r="I24" s="20" t="s">
        <v>67</v>
      </c>
      <c r="J24" s="20">
        <v>92</v>
      </c>
      <c r="K24" s="20">
        <v>7</v>
      </c>
      <c r="L24" s="20">
        <v>58423</v>
      </c>
      <c r="M24" s="20">
        <v>18</v>
      </c>
      <c r="N24" s="20">
        <f t="shared" si="8"/>
        <v>16</v>
      </c>
      <c r="P24" s="20">
        <v>2961</v>
      </c>
      <c r="Q24" s="20" t="s">
        <v>85</v>
      </c>
      <c r="R24" s="20">
        <v>9</v>
      </c>
      <c r="S24" s="20">
        <v>9</v>
      </c>
      <c r="T24" s="20">
        <v>57140</v>
      </c>
      <c r="U24" s="20">
        <v>11</v>
      </c>
      <c r="V24" s="20">
        <v>3</v>
      </c>
      <c r="W24" s="20">
        <f t="shared" si="9"/>
        <v>16</v>
      </c>
      <c r="X24" s="20">
        <f t="shared" si="0"/>
        <v>35</v>
      </c>
      <c r="Y24" s="20">
        <f t="shared" si="1"/>
        <v>43</v>
      </c>
      <c r="Z24" s="20">
        <f t="shared" si="2"/>
        <v>30</v>
      </c>
      <c r="AA24" s="20">
        <f t="shared" si="6"/>
        <v>8.0824800412443789</v>
      </c>
      <c r="AB24" s="20">
        <f t="shared" si="7"/>
        <v>35.608410250492888</v>
      </c>
      <c r="AD24" s="20">
        <f t="shared" si="3"/>
        <v>16</v>
      </c>
      <c r="AE24" s="20">
        <v>8008</v>
      </c>
      <c r="AF24" s="20" t="s">
        <v>92</v>
      </c>
      <c r="AG24" s="45">
        <v>7</v>
      </c>
      <c r="AH24" s="45">
        <v>9</v>
      </c>
      <c r="AI24" s="39">
        <v>11583</v>
      </c>
      <c r="AJ24" s="20">
        <v>10</v>
      </c>
      <c r="AK24" s="20">
        <v>2</v>
      </c>
      <c r="AL24" s="20">
        <v>39</v>
      </c>
      <c r="AM24" s="20">
        <v>36</v>
      </c>
      <c r="AN24" s="20">
        <v>44</v>
      </c>
      <c r="AO24" s="20">
        <v>7</v>
      </c>
      <c r="AP24" s="68">
        <v>9.2051640825158891</v>
      </c>
      <c r="AQ24" s="68">
        <v>22.298949590906997</v>
      </c>
      <c r="AS24" s="20">
        <f t="shared" si="4"/>
        <v>16</v>
      </c>
      <c r="AT24" s="20">
        <v>5633</v>
      </c>
      <c r="AU24" s="20" t="s">
        <v>60</v>
      </c>
      <c r="AV24" s="45">
        <v>28</v>
      </c>
      <c r="AW24" s="45">
        <v>6</v>
      </c>
      <c r="AX24" s="39">
        <v>55996</v>
      </c>
      <c r="AY24" s="20">
        <v>34</v>
      </c>
      <c r="AZ24" s="20">
        <v>17</v>
      </c>
      <c r="BA24" s="20">
        <v>17</v>
      </c>
      <c r="BB24" s="20">
        <v>12</v>
      </c>
      <c r="BC24" s="20">
        <v>29</v>
      </c>
      <c r="BD24" s="20">
        <v>29</v>
      </c>
      <c r="BE24" s="68">
        <v>21.418657848212838</v>
      </c>
      <c r="BF24" s="68">
        <v>21.610214647466236</v>
      </c>
    </row>
    <row r="25" spans="1:58">
      <c r="A25" s="20">
        <v>6246</v>
      </c>
      <c r="B25" s="20" t="s">
        <v>52</v>
      </c>
      <c r="C25" s="27">
        <v>30</v>
      </c>
      <c r="D25" s="27">
        <v>5</v>
      </c>
      <c r="E25" s="27">
        <v>77272</v>
      </c>
      <c r="F25" s="20">
        <f t="shared" si="5"/>
        <v>17</v>
      </c>
      <c r="H25" s="20">
        <v>5633</v>
      </c>
      <c r="I25" s="20" t="s">
        <v>60</v>
      </c>
      <c r="J25" s="20">
        <v>28</v>
      </c>
      <c r="K25" s="20">
        <v>6</v>
      </c>
      <c r="L25" s="20">
        <v>55996</v>
      </c>
      <c r="M25" s="20">
        <v>34</v>
      </c>
      <c r="N25" s="20">
        <f t="shared" si="8"/>
        <v>17</v>
      </c>
      <c r="P25" s="20">
        <v>5633</v>
      </c>
      <c r="Q25" s="20" t="s">
        <v>60</v>
      </c>
      <c r="R25" s="20">
        <v>28</v>
      </c>
      <c r="S25" s="20">
        <v>6</v>
      </c>
      <c r="T25" s="20">
        <v>55996</v>
      </c>
      <c r="U25" s="20">
        <v>34</v>
      </c>
      <c r="V25" s="20">
        <v>17</v>
      </c>
      <c r="W25" s="20">
        <f t="shared" si="9"/>
        <v>17</v>
      </c>
      <c r="X25" s="20">
        <f t="shared" si="0"/>
        <v>12</v>
      </c>
      <c r="Y25" s="20">
        <f t="shared" si="1"/>
        <v>29</v>
      </c>
      <c r="Z25" s="20">
        <f t="shared" si="2"/>
        <v>29</v>
      </c>
      <c r="AA25" s="20">
        <f t="shared" si="6"/>
        <v>21.418657848212838</v>
      </c>
      <c r="AB25" s="20">
        <f t="shared" si="7"/>
        <v>21.610214647466236</v>
      </c>
      <c r="AD25" s="20">
        <f t="shared" si="3"/>
        <v>17</v>
      </c>
      <c r="AE25" s="20">
        <v>3622</v>
      </c>
      <c r="AF25" s="20" t="s">
        <v>62</v>
      </c>
      <c r="AG25" s="45">
        <v>25</v>
      </c>
      <c r="AH25" s="45">
        <v>3</v>
      </c>
      <c r="AI25" s="39">
        <v>93797</v>
      </c>
      <c r="AJ25" s="20">
        <v>25</v>
      </c>
      <c r="AK25" s="20">
        <v>34</v>
      </c>
      <c r="AL25" s="20">
        <v>4</v>
      </c>
      <c r="AM25" s="20">
        <v>21</v>
      </c>
      <c r="AN25" s="20">
        <v>12</v>
      </c>
      <c r="AO25" s="20">
        <v>42</v>
      </c>
      <c r="AP25" s="68">
        <v>15.036945962049744</v>
      </c>
      <c r="AQ25" s="68">
        <v>21.955834260137834</v>
      </c>
      <c r="AS25" s="20">
        <f t="shared" si="4"/>
        <v>17</v>
      </c>
      <c r="AT25" s="20">
        <v>6839</v>
      </c>
      <c r="AU25" s="20" t="s">
        <v>95</v>
      </c>
      <c r="AV25" s="45">
        <v>37</v>
      </c>
      <c r="AW25" s="45">
        <v>8</v>
      </c>
      <c r="AX25" s="39">
        <v>34115</v>
      </c>
      <c r="AY25" s="20">
        <v>33</v>
      </c>
      <c r="AZ25" s="20">
        <v>9</v>
      </c>
      <c r="BA25" s="20">
        <v>29</v>
      </c>
      <c r="BB25" s="20">
        <v>13</v>
      </c>
      <c r="BC25" s="20">
        <v>37</v>
      </c>
      <c r="BD25" s="20">
        <v>17</v>
      </c>
      <c r="BE25" s="68">
        <v>20.498314356739328</v>
      </c>
      <c r="BF25" s="68">
        <v>20.146425364451812</v>
      </c>
    </row>
    <row r="26" spans="1:58">
      <c r="A26" s="20">
        <v>1323</v>
      </c>
      <c r="B26" s="19" t="s">
        <v>81</v>
      </c>
      <c r="C26" s="27">
        <v>34</v>
      </c>
      <c r="D26" s="27">
        <v>2</v>
      </c>
      <c r="E26" s="27">
        <v>10517</v>
      </c>
      <c r="F26" s="20">
        <f t="shared" si="5"/>
        <v>18</v>
      </c>
      <c r="H26" s="20">
        <v>8817</v>
      </c>
      <c r="I26" s="20" t="s">
        <v>45</v>
      </c>
      <c r="J26" s="20">
        <v>69</v>
      </c>
      <c r="K26" s="20">
        <v>6</v>
      </c>
      <c r="L26" s="20">
        <v>9377</v>
      </c>
      <c r="M26" s="20">
        <v>39</v>
      </c>
      <c r="N26" s="20">
        <f t="shared" si="8"/>
        <v>18</v>
      </c>
      <c r="P26" s="20">
        <v>4141</v>
      </c>
      <c r="Q26" s="20" t="s">
        <v>74</v>
      </c>
      <c r="R26" s="20">
        <v>98</v>
      </c>
      <c r="S26" s="20">
        <v>8</v>
      </c>
      <c r="T26" s="20">
        <v>54371</v>
      </c>
      <c r="U26" s="20">
        <v>42</v>
      </c>
      <c r="V26" s="20">
        <v>11</v>
      </c>
      <c r="W26" s="20">
        <f t="shared" si="9"/>
        <v>18</v>
      </c>
      <c r="X26" s="20">
        <f t="shared" si="0"/>
        <v>4</v>
      </c>
      <c r="Y26" s="20">
        <f t="shared" si="1"/>
        <v>35</v>
      </c>
      <c r="Z26" s="20">
        <f t="shared" si="2"/>
        <v>28</v>
      </c>
      <c r="AA26" s="20">
        <f t="shared" si="6"/>
        <v>20.259940250081463</v>
      </c>
      <c r="AB26" s="20">
        <f t="shared" si="7"/>
        <v>15.767470326210486</v>
      </c>
      <c r="AD26" s="20">
        <v>1</v>
      </c>
      <c r="AE26" s="20">
        <v>3210</v>
      </c>
      <c r="AF26" s="20" t="s">
        <v>48</v>
      </c>
      <c r="AG26" s="45">
        <v>44</v>
      </c>
      <c r="AH26" s="45">
        <v>5</v>
      </c>
      <c r="AI26" s="39">
        <v>98114</v>
      </c>
      <c r="AJ26" s="20">
        <v>35</v>
      </c>
      <c r="AK26" s="20">
        <v>25</v>
      </c>
      <c r="AL26" s="20">
        <v>1</v>
      </c>
      <c r="AM26" s="20">
        <v>11</v>
      </c>
      <c r="AN26" s="20">
        <v>21</v>
      </c>
      <c r="AO26" s="20">
        <v>45</v>
      </c>
      <c r="AP26" s="68">
        <v>9.5646559138619409</v>
      </c>
      <c r="AQ26" s="68">
        <v>21.824359046374362</v>
      </c>
      <c r="AS26" s="20">
        <f t="shared" si="4"/>
        <v>18</v>
      </c>
      <c r="AT26" s="20">
        <v>305</v>
      </c>
      <c r="AU26" s="20" t="s">
        <v>72</v>
      </c>
      <c r="AV26" s="45">
        <v>49</v>
      </c>
      <c r="AW26" s="45">
        <v>3</v>
      </c>
      <c r="AX26" s="39">
        <v>59760</v>
      </c>
      <c r="AY26" s="20">
        <v>17</v>
      </c>
      <c r="AZ26" s="20">
        <v>36</v>
      </c>
      <c r="BA26" s="20">
        <v>14</v>
      </c>
      <c r="BB26" s="20">
        <v>29</v>
      </c>
      <c r="BC26" s="20">
        <v>10</v>
      </c>
      <c r="BD26" s="20">
        <v>32</v>
      </c>
      <c r="BE26" s="68">
        <v>20.462553093679904</v>
      </c>
      <c r="BF26" s="68">
        <v>21.014351489971606</v>
      </c>
    </row>
    <row r="27" spans="1:58">
      <c r="A27" s="20">
        <v>2569</v>
      </c>
      <c r="B27" s="19" t="s">
        <v>97</v>
      </c>
      <c r="C27" s="27">
        <v>36</v>
      </c>
      <c r="D27" s="27">
        <v>3</v>
      </c>
      <c r="E27" s="27">
        <v>38611</v>
      </c>
      <c r="F27" s="20">
        <f t="shared" si="5"/>
        <v>19</v>
      </c>
      <c r="H27" s="20">
        <v>6685</v>
      </c>
      <c r="I27" s="20" t="s">
        <v>101</v>
      </c>
      <c r="J27" s="20">
        <v>69</v>
      </c>
      <c r="K27" s="20">
        <v>6</v>
      </c>
      <c r="L27" s="20">
        <v>93413</v>
      </c>
      <c r="M27" s="20">
        <v>45</v>
      </c>
      <c r="N27" s="20">
        <f t="shared" si="8"/>
        <v>19</v>
      </c>
      <c r="P27" s="20">
        <v>3858</v>
      </c>
      <c r="Q27" s="20" t="s">
        <v>90</v>
      </c>
      <c r="R27" s="20">
        <v>71</v>
      </c>
      <c r="S27" s="20">
        <v>7</v>
      </c>
      <c r="T27" s="20">
        <v>52648</v>
      </c>
      <c r="U27" s="20">
        <v>13</v>
      </c>
      <c r="V27" s="20">
        <v>14</v>
      </c>
      <c r="W27" s="20">
        <f t="shared" si="9"/>
        <v>19</v>
      </c>
      <c r="X27" s="20">
        <f t="shared" si="0"/>
        <v>33</v>
      </c>
      <c r="Y27" s="20">
        <f t="shared" si="1"/>
        <v>32</v>
      </c>
      <c r="Z27" s="20">
        <f t="shared" si="2"/>
        <v>27</v>
      </c>
      <c r="AA27" s="20">
        <f t="shared" si="6"/>
        <v>15.121968520237727</v>
      </c>
      <c r="AB27" s="20">
        <f t="shared" si="7"/>
        <v>30.54986021795693</v>
      </c>
      <c r="AD27" s="20">
        <f t="shared" ref="AD27:AD53" si="10">AD26+1</f>
        <v>2</v>
      </c>
      <c r="AE27" s="20">
        <v>5633</v>
      </c>
      <c r="AF27" s="20" t="s">
        <v>60</v>
      </c>
      <c r="AG27" s="45">
        <v>28</v>
      </c>
      <c r="AH27" s="45">
        <v>6</v>
      </c>
      <c r="AI27" s="39">
        <v>55996</v>
      </c>
      <c r="AJ27" s="20">
        <v>34</v>
      </c>
      <c r="AK27" s="20">
        <v>17</v>
      </c>
      <c r="AL27" s="20">
        <v>17</v>
      </c>
      <c r="AM27" s="20">
        <v>12</v>
      </c>
      <c r="AN27" s="20">
        <v>29</v>
      </c>
      <c r="AO27" s="20">
        <v>29</v>
      </c>
      <c r="AP27" s="68">
        <v>21.418657848212838</v>
      </c>
      <c r="AQ27" s="68">
        <v>21.610214647466236</v>
      </c>
      <c r="AS27" s="20">
        <f t="shared" si="4"/>
        <v>19</v>
      </c>
      <c r="AT27" s="20">
        <v>4141</v>
      </c>
      <c r="AU27" s="20" t="s">
        <v>74</v>
      </c>
      <c r="AV27" s="45">
        <v>98</v>
      </c>
      <c r="AW27" s="45">
        <v>8</v>
      </c>
      <c r="AX27" s="39">
        <v>54371</v>
      </c>
      <c r="AY27" s="20">
        <v>42</v>
      </c>
      <c r="AZ27" s="20">
        <v>11</v>
      </c>
      <c r="BA27" s="20">
        <v>18</v>
      </c>
      <c r="BB27" s="20">
        <v>4</v>
      </c>
      <c r="BC27" s="20">
        <v>35</v>
      </c>
      <c r="BD27" s="20">
        <v>28</v>
      </c>
      <c r="BE27" s="68">
        <v>20.259940250081463</v>
      </c>
      <c r="BF27" s="68">
        <v>15.767470326210486</v>
      </c>
    </row>
    <row r="28" spans="1:58">
      <c r="A28" s="20">
        <v>6839</v>
      </c>
      <c r="B28" s="20" t="s">
        <v>96</v>
      </c>
      <c r="C28" s="27">
        <v>37</v>
      </c>
      <c r="D28" s="27">
        <v>8</v>
      </c>
      <c r="E28" s="27">
        <v>34115</v>
      </c>
      <c r="F28" s="20">
        <f t="shared" si="5"/>
        <v>20</v>
      </c>
      <c r="H28" s="20">
        <v>7545</v>
      </c>
      <c r="I28" s="20" t="s">
        <v>56</v>
      </c>
      <c r="J28" s="20">
        <v>69</v>
      </c>
      <c r="K28" s="20">
        <v>6</v>
      </c>
      <c r="L28" s="20">
        <v>33623</v>
      </c>
      <c r="M28" s="20">
        <v>7</v>
      </c>
      <c r="N28" s="20">
        <f t="shared" si="8"/>
        <v>20</v>
      </c>
      <c r="P28" s="20">
        <v>1060</v>
      </c>
      <c r="Q28" s="20" t="s">
        <v>70</v>
      </c>
      <c r="R28" s="20">
        <v>0</v>
      </c>
      <c r="S28" s="20">
        <v>5</v>
      </c>
      <c r="T28" s="20">
        <v>52125</v>
      </c>
      <c r="U28" s="20">
        <v>5</v>
      </c>
      <c r="V28" s="20">
        <v>22</v>
      </c>
      <c r="W28" s="20">
        <f t="shared" si="9"/>
        <v>20</v>
      </c>
      <c r="X28" s="20">
        <f t="shared" si="0"/>
        <v>41</v>
      </c>
      <c r="Y28" s="20">
        <f t="shared" si="1"/>
        <v>24</v>
      </c>
      <c r="Z28" s="20">
        <f t="shared" si="2"/>
        <v>26</v>
      </c>
      <c r="AA28" s="20">
        <f t="shared" si="6"/>
        <v>13.005914468513867</v>
      </c>
      <c r="AB28" s="20">
        <f t="shared" si="7"/>
        <v>29.466110657003412</v>
      </c>
      <c r="AD28" s="20">
        <f t="shared" si="10"/>
        <v>3</v>
      </c>
      <c r="AE28" s="20">
        <v>5387</v>
      </c>
      <c r="AF28" s="20" t="s">
        <v>58</v>
      </c>
      <c r="AG28" s="45">
        <v>20</v>
      </c>
      <c r="AH28" s="45">
        <v>9</v>
      </c>
      <c r="AI28" s="39">
        <v>20349</v>
      </c>
      <c r="AJ28" s="20">
        <v>26</v>
      </c>
      <c r="AK28" s="20">
        <v>5</v>
      </c>
      <c r="AL28" s="20">
        <v>34</v>
      </c>
      <c r="AM28" s="20">
        <v>20</v>
      </c>
      <c r="AN28" s="20">
        <v>41</v>
      </c>
      <c r="AO28" s="20">
        <v>12</v>
      </c>
      <c r="AP28" s="68">
        <v>16.411215805955525</v>
      </c>
      <c r="AQ28" s="68">
        <v>21.428825393815455</v>
      </c>
      <c r="AS28" s="20">
        <f t="shared" si="4"/>
        <v>20</v>
      </c>
      <c r="AT28" s="20">
        <v>2753</v>
      </c>
      <c r="AU28" s="20" t="s">
        <v>98</v>
      </c>
      <c r="AV28" s="45">
        <v>89</v>
      </c>
      <c r="AW28" s="45">
        <v>4</v>
      </c>
      <c r="AX28" s="39">
        <v>20725</v>
      </c>
      <c r="AY28" s="20">
        <v>8</v>
      </c>
      <c r="AZ28" s="20">
        <v>31</v>
      </c>
      <c r="BA28" s="20">
        <v>33</v>
      </c>
      <c r="BB28" s="20">
        <v>38</v>
      </c>
      <c r="BC28" s="20">
        <v>15</v>
      </c>
      <c r="BD28" s="20">
        <v>13</v>
      </c>
      <c r="BE28" s="68">
        <v>20.152172572260156</v>
      </c>
      <c r="BF28" s="68">
        <v>19.495725558828426</v>
      </c>
    </row>
    <row r="29" spans="1:58">
      <c r="A29" s="20">
        <v>3210</v>
      </c>
      <c r="B29" s="20" t="s">
        <v>49</v>
      </c>
      <c r="C29" s="27">
        <v>44</v>
      </c>
      <c r="D29" s="27">
        <v>5</v>
      </c>
      <c r="E29" s="27">
        <v>98114</v>
      </c>
      <c r="F29" s="20">
        <f t="shared" si="5"/>
        <v>21</v>
      </c>
      <c r="H29" s="20">
        <v>9198</v>
      </c>
      <c r="I29" s="20" t="s">
        <v>76</v>
      </c>
      <c r="J29" s="20">
        <v>71</v>
      </c>
      <c r="K29" s="20">
        <v>6</v>
      </c>
      <c r="L29" s="20">
        <v>95382</v>
      </c>
      <c r="M29" s="20">
        <v>19</v>
      </c>
      <c r="N29" s="20">
        <f t="shared" si="8"/>
        <v>21</v>
      </c>
      <c r="P29" s="20">
        <v>8255</v>
      </c>
      <c r="Q29" s="20" t="s">
        <v>53</v>
      </c>
      <c r="R29" s="20">
        <v>23</v>
      </c>
      <c r="S29" s="20">
        <v>1</v>
      </c>
      <c r="T29" s="20">
        <v>49463</v>
      </c>
      <c r="U29" s="20">
        <v>23</v>
      </c>
      <c r="V29" s="20">
        <v>44</v>
      </c>
      <c r="W29" s="20">
        <f t="shared" si="9"/>
        <v>21</v>
      </c>
      <c r="X29" s="20">
        <f t="shared" si="0"/>
        <v>23</v>
      </c>
      <c r="Y29" s="20">
        <f t="shared" si="1"/>
        <v>2</v>
      </c>
      <c r="Z29" s="20">
        <f t="shared" si="2"/>
        <v>25</v>
      </c>
      <c r="AA29" s="20">
        <f t="shared" si="6"/>
        <v>27.699160222513125</v>
      </c>
      <c r="AB29" s="20">
        <f t="shared" si="7"/>
        <v>10.476895531716474</v>
      </c>
      <c r="AD29" s="20">
        <f t="shared" si="10"/>
        <v>4</v>
      </c>
      <c r="AE29" s="20">
        <v>305</v>
      </c>
      <c r="AF29" s="20" t="s">
        <v>72</v>
      </c>
      <c r="AG29" s="45">
        <v>49</v>
      </c>
      <c r="AH29" s="45">
        <v>3</v>
      </c>
      <c r="AI29" s="39">
        <v>59760</v>
      </c>
      <c r="AJ29" s="20">
        <v>17</v>
      </c>
      <c r="AK29" s="20">
        <v>36</v>
      </c>
      <c r="AL29" s="20">
        <v>14</v>
      </c>
      <c r="AM29" s="20">
        <v>29</v>
      </c>
      <c r="AN29" s="20">
        <v>10</v>
      </c>
      <c r="AO29" s="20">
        <v>32</v>
      </c>
      <c r="AP29" s="68">
        <v>20.462553093679904</v>
      </c>
      <c r="AQ29" s="68">
        <v>21.014351489971606</v>
      </c>
      <c r="AS29" s="20">
        <f t="shared" si="4"/>
        <v>21</v>
      </c>
      <c r="AT29" s="20">
        <v>6576</v>
      </c>
      <c r="AU29" s="20" t="s">
        <v>65</v>
      </c>
      <c r="AV29" s="45">
        <v>94</v>
      </c>
      <c r="AW29" s="45">
        <v>3</v>
      </c>
      <c r="AX29" s="39">
        <v>81437</v>
      </c>
      <c r="AY29" s="20">
        <v>22</v>
      </c>
      <c r="AZ29" s="20">
        <v>38</v>
      </c>
      <c r="BA29" s="20">
        <v>9</v>
      </c>
      <c r="BB29" s="20">
        <v>24</v>
      </c>
      <c r="BC29" s="20">
        <v>8</v>
      </c>
      <c r="BD29" s="20">
        <v>37</v>
      </c>
      <c r="BE29" s="68">
        <v>19.595195268192587</v>
      </c>
      <c r="BF29" s="68">
        <v>19.223582134821324</v>
      </c>
    </row>
    <row r="30" spans="1:58">
      <c r="A30" s="20">
        <v>7925</v>
      </c>
      <c r="B30" s="19" t="s">
        <v>103</v>
      </c>
      <c r="C30" s="27">
        <v>48</v>
      </c>
      <c r="D30" s="27">
        <v>1</v>
      </c>
      <c r="E30" s="27">
        <v>61089</v>
      </c>
      <c r="F30" s="20">
        <f t="shared" si="5"/>
        <v>22</v>
      </c>
      <c r="H30" s="20">
        <v>1060</v>
      </c>
      <c r="I30" s="20" t="s">
        <v>70</v>
      </c>
      <c r="J30" s="20">
        <v>0</v>
      </c>
      <c r="K30" s="20">
        <v>5</v>
      </c>
      <c r="L30" s="20">
        <v>52125</v>
      </c>
      <c r="M30" s="20">
        <v>5</v>
      </c>
      <c r="N30" s="20">
        <f t="shared" si="8"/>
        <v>22</v>
      </c>
      <c r="P30" s="20">
        <v>5065</v>
      </c>
      <c r="Q30" s="20" t="s">
        <v>46</v>
      </c>
      <c r="R30" s="20">
        <v>49</v>
      </c>
      <c r="S30" s="20">
        <v>7</v>
      </c>
      <c r="T30" s="20">
        <v>49369</v>
      </c>
      <c r="U30" s="20">
        <v>21</v>
      </c>
      <c r="V30" s="20">
        <v>13</v>
      </c>
      <c r="W30" s="20">
        <f t="shared" si="9"/>
        <v>22</v>
      </c>
      <c r="X30" s="20">
        <f t="shared" si="0"/>
        <v>25</v>
      </c>
      <c r="Y30" s="20">
        <f t="shared" si="1"/>
        <v>33</v>
      </c>
      <c r="Z30" s="20">
        <f t="shared" si="2"/>
        <v>24</v>
      </c>
      <c r="AA30" s="20">
        <f t="shared" si="6"/>
        <v>18.177260979062218</v>
      </c>
      <c r="AB30" s="20">
        <f t="shared" si="7"/>
        <v>27.053392289952392</v>
      </c>
      <c r="AD30" s="20">
        <f t="shared" si="10"/>
        <v>5</v>
      </c>
      <c r="AE30" s="20">
        <v>8442</v>
      </c>
      <c r="AF30" s="20" t="s">
        <v>64</v>
      </c>
      <c r="AG30" s="45">
        <v>15</v>
      </c>
      <c r="AH30" s="45">
        <v>2</v>
      </c>
      <c r="AI30" s="39">
        <v>90779</v>
      </c>
      <c r="AJ30" s="20">
        <v>15</v>
      </c>
      <c r="AK30" s="20">
        <v>39</v>
      </c>
      <c r="AL30" s="20">
        <v>8</v>
      </c>
      <c r="AM30" s="20">
        <v>31</v>
      </c>
      <c r="AN30" s="20">
        <v>7</v>
      </c>
      <c r="AO30" s="20">
        <v>38</v>
      </c>
      <c r="AP30" s="68">
        <v>16.726893214738389</v>
      </c>
      <c r="AQ30" s="68">
        <v>20.202933926685645</v>
      </c>
      <c r="AS30" s="20">
        <f t="shared" si="4"/>
        <v>22</v>
      </c>
      <c r="AT30" s="20">
        <v>5065</v>
      </c>
      <c r="AU30" s="20" t="s">
        <v>46</v>
      </c>
      <c r="AV30" s="45">
        <v>49</v>
      </c>
      <c r="AW30" s="45">
        <v>7</v>
      </c>
      <c r="AX30" s="39">
        <v>49369</v>
      </c>
      <c r="AY30" s="20">
        <v>21</v>
      </c>
      <c r="AZ30" s="20">
        <v>13</v>
      </c>
      <c r="BA30" s="20">
        <v>22</v>
      </c>
      <c r="BB30" s="20">
        <v>25</v>
      </c>
      <c r="BC30" s="20">
        <v>33</v>
      </c>
      <c r="BD30" s="20">
        <v>24</v>
      </c>
      <c r="BE30" s="68">
        <v>18.177260979062218</v>
      </c>
      <c r="BF30" s="68">
        <v>27.053392289952392</v>
      </c>
    </row>
    <row r="31" spans="1:58">
      <c r="A31" s="20">
        <v>7060</v>
      </c>
      <c r="B31" s="20" t="s">
        <v>89</v>
      </c>
      <c r="C31" s="27">
        <v>49</v>
      </c>
      <c r="D31" s="27">
        <v>7</v>
      </c>
      <c r="E31" s="27">
        <v>17430</v>
      </c>
      <c r="F31" s="20">
        <f t="shared" si="5"/>
        <v>23</v>
      </c>
      <c r="H31" s="20">
        <v>186</v>
      </c>
      <c r="I31" s="20" t="s">
        <v>73</v>
      </c>
      <c r="J31" s="20">
        <v>3</v>
      </c>
      <c r="K31" s="20">
        <v>5</v>
      </c>
      <c r="L31" s="20">
        <v>73482</v>
      </c>
      <c r="M31" s="20">
        <v>6</v>
      </c>
      <c r="N31" s="20">
        <f t="shared" si="8"/>
        <v>23</v>
      </c>
      <c r="P31" s="20">
        <v>2028</v>
      </c>
      <c r="Q31" s="20" t="s">
        <v>39</v>
      </c>
      <c r="R31" s="20">
        <v>76</v>
      </c>
      <c r="S31" s="20">
        <v>4</v>
      </c>
      <c r="T31" s="20">
        <v>45241</v>
      </c>
      <c r="U31" s="20">
        <v>27</v>
      </c>
      <c r="V31" s="20">
        <v>29</v>
      </c>
      <c r="W31" s="20">
        <f t="shared" si="9"/>
        <v>23</v>
      </c>
      <c r="X31" s="20">
        <f t="shared" si="0"/>
        <v>19</v>
      </c>
      <c r="Y31" s="20">
        <f t="shared" si="1"/>
        <v>17</v>
      </c>
      <c r="Z31" s="20">
        <f t="shared" si="2"/>
        <v>23</v>
      </c>
      <c r="AA31" s="20">
        <f t="shared" si="6"/>
        <v>26.211781116631073</v>
      </c>
      <c r="AB31" s="20">
        <f t="shared" si="7"/>
        <v>19.512374350487846</v>
      </c>
      <c r="AD31" s="20">
        <f t="shared" si="10"/>
        <v>6</v>
      </c>
      <c r="AE31" s="20">
        <v>6839</v>
      </c>
      <c r="AF31" s="20" t="s">
        <v>95</v>
      </c>
      <c r="AG31" s="45">
        <v>37</v>
      </c>
      <c r="AH31" s="45">
        <v>8</v>
      </c>
      <c r="AI31" s="39">
        <v>34115</v>
      </c>
      <c r="AJ31" s="20">
        <v>33</v>
      </c>
      <c r="AK31" s="20">
        <v>9</v>
      </c>
      <c r="AL31" s="20">
        <v>29</v>
      </c>
      <c r="AM31" s="20">
        <v>13</v>
      </c>
      <c r="AN31" s="20">
        <v>37</v>
      </c>
      <c r="AO31" s="20">
        <v>17</v>
      </c>
      <c r="AP31" s="68">
        <v>20.498314356739328</v>
      </c>
      <c r="AQ31" s="68">
        <v>20.146425364451812</v>
      </c>
      <c r="AS31" s="20">
        <f t="shared" si="4"/>
        <v>23</v>
      </c>
      <c r="AT31" s="20">
        <v>6814</v>
      </c>
      <c r="AU31" s="20" t="s">
        <v>86</v>
      </c>
      <c r="AV31" s="45">
        <v>10</v>
      </c>
      <c r="AW31" s="45">
        <v>3</v>
      </c>
      <c r="AX31" s="39">
        <v>2607</v>
      </c>
      <c r="AY31" s="20">
        <v>4</v>
      </c>
      <c r="AZ31" s="20">
        <v>33</v>
      </c>
      <c r="BA31" s="20">
        <v>44</v>
      </c>
      <c r="BB31" s="20">
        <v>42</v>
      </c>
      <c r="BC31" s="20">
        <v>13</v>
      </c>
      <c r="BD31" s="20">
        <v>2</v>
      </c>
      <c r="BE31" s="68">
        <v>17.975274694151356</v>
      </c>
      <c r="BF31" s="68">
        <v>10.297715269155372</v>
      </c>
    </row>
    <row r="32" spans="1:58">
      <c r="A32" s="20">
        <v>305</v>
      </c>
      <c r="B32" s="20" t="s">
        <v>72</v>
      </c>
      <c r="C32" s="27">
        <v>49</v>
      </c>
      <c r="D32" s="27">
        <v>3</v>
      </c>
      <c r="E32" s="27">
        <v>59760</v>
      </c>
      <c r="F32" s="20">
        <f t="shared" si="5"/>
        <v>24</v>
      </c>
      <c r="H32" s="20">
        <v>6246</v>
      </c>
      <c r="I32" s="20" t="s">
        <v>51</v>
      </c>
      <c r="J32" s="20">
        <v>30</v>
      </c>
      <c r="K32" s="20">
        <v>5</v>
      </c>
      <c r="L32" s="20">
        <v>77272</v>
      </c>
      <c r="M32" s="20">
        <v>14</v>
      </c>
      <c r="N32" s="20">
        <f t="shared" si="8"/>
        <v>24</v>
      </c>
      <c r="P32" s="20">
        <v>597</v>
      </c>
      <c r="Q32" s="20" t="s">
        <v>68</v>
      </c>
      <c r="R32" s="20">
        <v>55</v>
      </c>
      <c r="S32" s="20">
        <v>5</v>
      </c>
      <c r="T32" s="20">
        <v>42325</v>
      </c>
      <c r="U32" s="20">
        <v>44</v>
      </c>
      <c r="V32" s="20">
        <v>26</v>
      </c>
      <c r="W32" s="20">
        <f t="shared" si="9"/>
        <v>24</v>
      </c>
      <c r="X32" s="20">
        <f t="shared" si="0"/>
        <v>2</v>
      </c>
      <c r="Y32" s="20">
        <f t="shared" si="1"/>
        <v>20</v>
      </c>
      <c r="Z32" s="20">
        <f t="shared" si="2"/>
        <v>22</v>
      </c>
      <c r="AA32" s="20">
        <f t="shared" si="6"/>
        <v>30.167946928697379</v>
      </c>
      <c r="AB32" s="20">
        <f t="shared" si="7"/>
        <v>9.5828397141255639</v>
      </c>
      <c r="AD32" s="20">
        <f t="shared" si="10"/>
        <v>7</v>
      </c>
      <c r="AE32" s="20">
        <v>243</v>
      </c>
      <c r="AF32" s="20" t="s">
        <v>43</v>
      </c>
      <c r="AG32" s="45">
        <v>58</v>
      </c>
      <c r="AH32" s="45">
        <v>5</v>
      </c>
      <c r="AI32" s="39">
        <v>98010</v>
      </c>
      <c r="AJ32" s="20">
        <v>37</v>
      </c>
      <c r="AK32" s="20">
        <v>27</v>
      </c>
      <c r="AL32" s="20">
        <v>2</v>
      </c>
      <c r="AM32" s="20">
        <v>9</v>
      </c>
      <c r="AN32" s="20">
        <v>19</v>
      </c>
      <c r="AO32" s="20">
        <v>44</v>
      </c>
      <c r="AP32" s="68">
        <v>12.595009361425221</v>
      </c>
      <c r="AQ32" s="68">
        <v>19.595195268192587</v>
      </c>
      <c r="AS32" s="20">
        <f t="shared" si="4"/>
        <v>24</v>
      </c>
      <c r="AT32" s="20">
        <v>6685</v>
      </c>
      <c r="AU32" s="20" t="s">
        <v>101</v>
      </c>
      <c r="AV32" s="45">
        <v>69</v>
      </c>
      <c r="AW32" s="45">
        <v>6</v>
      </c>
      <c r="AX32" s="39">
        <v>93413</v>
      </c>
      <c r="AY32" s="20">
        <v>45</v>
      </c>
      <c r="AZ32" s="20">
        <v>19</v>
      </c>
      <c r="BA32" s="20">
        <v>6</v>
      </c>
      <c r="BB32" s="20">
        <v>1</v>
      </c>
      <c r="BC32" s="20">
        <v>27</v>
      </c>
      <c r="BD32" s="20">
        <v>40</v>
      </c>
      <c r="BE32" s="68">
        <v>17.246691236834486</v>
      </c>
      <c r="BF32" s="68">
        <v>10.259855680060181</v>
      </c>
    </row>
    <row r="33" spans="1:58">
      <c r="A33" s="20">
        <v>5065</v>
      </c>
      <c r="B33" s="20" t="s">
        <v>47</v>
      </c>
      <c r="C33" s="27">
        <v>49</v>
      </c>
      <c r="D33" s="27">
        <v>7</v>
      </c>
      <c r="E33" s="27">
        <v>49369</v>
      </c>
      <c r="F33" s="20">
        <f t="shared" si="5"/>
        <v>25</v>
      </c>
      <c r="H33" s="20">
        <v>3210</v>
      </c>
      <c r="I33" s="20" t="s">
        <v>48</v>
      </c>
      <c r="J33" s="20">
        <v>44</v>
      </c>
      <c r="K33" s="20">
        <v>5</v>
      </c>
      <c r="L33" s="20">
        <v>98114</v>
      </c>
      <c r="M33" s="20">
        <v>35</v>
      </c>
      <c r="N33" s="20">
        <f t="shared" si="8"/>
        <v>25</v>
      </c>
      <c r="P33" s="20">
        <v>998</v>
      </c>
      <c r="Q33" s="20" t="s">
        <v>87</v>
      </c>
      <c r="R33" s="20">
        <v>54</v>
      </c>
      <c r="S33" s="20">
        <v>3</v>
      </c>
      <c r="T33" s="20">
        <v>39091</v>
      </c>
      <c r="U33" s="20">
        <v>29</v>
      </c>
      <c r="V33" s="20">
        <v>37</v>
      </c>
      <c r="W33" s="20">
        <f t="shared" si="9"/>
        <v>25</v>
      </c>
      <c r="X33" s="20">
        <f t="shared" si="0"/>
        <v>17</v>
      </c>
      <c r="Y33" s="20">
        <f t="shared" si="1"/>
        <v>9</v>
      </c>
      <c r="Z33" s="20">
        <f t="shared" si="2"/>
        <v>21</v>
      </c>
      <c r="AA33" s="20">
        <f t="shared" si="6"/>
        <v>29.935044646758207</v>
      </c>
      <c r="AB33" s="20">
        <f t="shared" si="7"/>
        <v>14.756054203376179</v>
      </c>
      <c r="AD33" s="20">
        <f t="shared" si="10"/>
        <v>8</v>
      </c>
      <c r="AE33" s="20">
        <v>2028</v>
      </c>
      <c r="AF33" s="20" t="s">
        <v>39</v>
      </c>
      <c r="AG33" s="45">
        <v>76</v>
      </c>
      <c r="AH33" s="45">
        <v>4</v>
      </c>
      <c r="AI33" s="39">
        <v>45241</v>
      </c>
      <c r="AJ33" s="20">
        <v>27</v>
      </c>
      <c r="AK33" s="20">
        <v>29</v>
      </c>
      <c r="AL33" s="20">
        <v>23</v>
      </c>
      <c r="AM33" s="20">
        <v>19</v>
      </c>
      <c r="AN33" s="20">
        <v>17</v>
      </c>
      <c r="AO33" s="20">
        <v>23</v>
      </c>
      <c r="AP33" s="68">
        <v>26.211781116631073</v>
      </c>
      <c r="AQ33" s="68">
        <v>19.512374350487846</v>
      </c>
      <c r="AS33" s="20">
        <f t="shared" si="4"/>
        <v>25</v>
      </c>
      <c r="AT33" s="20">
        <v>8442</v>
      </c>
      <c r="AU33" s="20" t="s">
        <v>64</v>
      </c>
      <c r="AV33" s="45">
        <v>15</v>
      </c>
      <c r="AW33" s="45">
        <v>2</v>
      </c>
      <c r="AX33" s="39">
        <v>90779</v>
      </c>
      <c r="AY33" s="20">
        <v>15</v>
      </c>
      <c r="AZ33" s="20">
        <v>39</v>
      </c>
      <c r="BA33" s="20">
        <v>8</v>
      </c>
      <c r="BB33" s="20">
        <v>31</v>
      </c>
      <c r="BC33" s="20">
        <v>7</v>
      </c>
      <c r="BD33" s="20">
        <v>38</v>
      </c>
      <c r="BE33" s="68">
        <v>16.726893214738389</v>
      </c>
      <c r="BF33" s="68">
        <v>20.202933926685645</v>
      </c>
    </row>
    <row r="34" spans="1:58">
      <c r="A34" s="20">
        <v>8036</v>
      </c>
      <c r="B34" s="20" t="s">
        <v>50</v>
      </c>
      <c r="C34" s="27">
        <v>52</v>
      </c>
      <c r="D34" s="27">
        <v>8</v>
      </c>
      <c r="E34" s="27">
        <v>7787</v>
      </c>
      <c r="F34" s="20">
        <f t="shared" si="5"/>
        <v>26</v>
      </c>
      <c r="H34" s="20">
        <v>597</v>
      </c>
      <c r="I34" s="20" t="s">
        <v>68</v>
      </c>
      <c r="J34" s="20">
        <v>55</v>
      </c>
      <c r="K34" s="20">
        <v>5</v>
      </c>
      <c r="L34" s="20">
        <v>42325</v>
      </c>
      <c r="M34" s="20">
        <v>44</v>
      </c>
      <c r="N34" s="20">
        <f t="shared" si="8"/>
        <v>26</v>
      </c>
      <c r="P34" s="20">
        <v>2569</v>
      </c>
      <c r="Q34" s="20" t="s">
        <v>97</v>
      </c>
      <c r="R34" s="20">
        <v>36</v>
      </c>
      <c r="S34" s="20">
        <v>3</v>
      </c>
      <c r="T34" s="20">
        <v>38611</v>
      </c>
      <c r="U34" s="20">
        <v>32</v>
      </c>
      <c r="V34" s="20">
        <v>35</v>
      </c>
      <c r="W34" s="20">
        <f t="shared" si="9"/>
        <v>26</v>
      </c>
      <c r="X34" s="20">
        <f t="shared" si="0"/>
        <v>14</v>
      </c>
      <c r="Y34" s="20">
        <f t="shared" si="1"/>
        <v>11</v>
      </c>
      <c r="Z34" s="20">
        <f t="shared" si="2"/>
        <v>20</v>
      </c>
      <c r="AA34" s="20">
        <f t="shared" si="6"/>
        <v>30.765486723924703</v>
      </c>
      <c r="AB34" s="20">
        <f t="shared" si="7"/>
        <v>14.54957269758291</v>
      </c>
      <c r="AD34" s="20">
        <f t="shared" si="10"/>
        <v>9</v>
      </c>
      <c r="AE34" s="20">
        <v>2753</v>
      </c>
      <c r="AF34" s="20" t="s">
        <v>98</v>
      </c>
      <c r="AG34" s="45">
        <v>89</v>
      </c>
      <c r="AH34" s="45">
        <v>4</v>
      </c>
      <c r="AI34" s="39">
        <v>20725</v>
      </c>
      <c r="AJ34" s="20">
        <v>8</v>
      </c>
      <c r="AK34" s="20">
        <v>31</v>
      </c>
      <c r="AL34" s="20">
        <v>33</v>
      </c>
      <c r="AM34" s="20">
        <v>38</v>
      </c>
      <c r="AN34" s="20">
        <v>15</v>
      </c>
      <c r="AO34" s="20">
        <v>13</v>
      </c>
      <c r="AP34" s="68">
        <v>20.152172572260156</v>
      </c>
      <c r="AQ34" s="68">
        <v>19.495725558828426</v>
      </c>
      <c r="AS34" s="20">
        <f t="shared" si="4"/>
        <v>26</v>
      </c>
      <c r="AT34" s="20">
        <v>5387</v>
      </c>
      <c r="AU34" s="20" t="s">
        <v>58</v>
      </c>
      <c r="AV34" s="45">
        <v>20</v>
      </c>
      <c r="AW34" s="45">
        <v>9</v>
      </c>
      <c r="AX34" s="39">
        <v>20349</v>
      </c>
      <c r="AY34" s="20">
        <v>26</v>
      </c>
      <c r="AZ34" s="20">
        <v>5</v>
      </c>
      <c r="BA34" s="20">
        <v>34</v>
      </c>
      <c r="BB34" s="20">
        <v>20</v>
      </c>
      <c r="BC34" s="20">
        <v>41</v>
      </c>
      <c r="BD34" s="20">
        <v>12</v>
      </c>
      <c r="BE34" s="68">
        <v>16.411215805955525</v>
      </c>
      <c r="BF34" s="68">
        <v>21.428825393815455</v>
      </c>
    </row>
    <row r="35" spans="1:58">
      <c r="A35" s="20">
        <v>998</v>
      </c>
      <c r="B35" s="20" t="s">
        <v>87</v>
      </c>
      <c r="C35" s="27">
        <v>54</v>
      </c>
      <c r="D35" s="27">
        <v>3</v>
      </c>
      <c r="E35" s="27">
        <v>39091</v>
      </c>
      <c r="F35" s="20">
        <f t="shared" si="5"/>
        <v>27</v>
      </c>
      <c r="H35" s="20">
        <v>243</v>
      </c>
      <c r="I35" s="20" t="s">
        <v>43</v>
      </c>
      <c r="J35" s="20">
        <v>58</v>
      </c>
      <c r="K35" s="20">
        <v>5</v>
      </c>
      <c r="L35" s="20">
        <v>98010</v>
      </c>
      <c r="M35" s="20">
        <v>37</v>
      </c>
      <c r="N35" s="20">
        <f t="shared" si="8"/>
        <v>27</v>
      </c>
      <c r="P35" s="20">
        <v>5813</v>
      </c>
      <c r="Q35" s="20" t="s">
        <v>84</v>
      </c>
      <c r="R35" s="20">
        <v>18</v>
      </c>
      <c r="S35" s="20">
        <v>9</v>
      </c>
      <c r="T35" s="20">
        <v>37983</v>
      </c>
      <c r="U35" s="20">
        <v>20</v>
      </c>
      <c r="V35" s="20">
        <v>4</v>
      </c>
      <c r="W35" s="20">
        <f t="shared" si="9"/>
        <v>27</v>
      </c>
      <c r="X35" s="20">
        <f t="shared" si="0"/>
        <v>26</v>
      </c>
      <c r="Y35" s="20">
        <f t="shared" si="1"/>
        <v>42</v>
      </c>
      <c r="Z35" s="20">
        <f t="shared" si="2"/>
        <v>19</v>
      </c>
      <c r="AA35" s="20">
        <f t="shared" si="6"/>
        <v>12.926608140191297</v>
      </c>
      <c r="AB35" s="20">
        <f t="shared" si="7"/>
        <v>27.47844040228334</v>
      </c>
      <c r="AD35" s="20">
        <f t="shared" si="10"/>
        <v>10</v>
      </c>
      <c r="AE35" s="20">
        <v>7925</v>
      </c>
      <c r="AF35" s="20" t="s">
        <v>102</v>
      </c>
      <c r="AG35" s="45">
        <v>48</v>
      </c>
      <c r="AH35" s="45">
        <v>1</v>
      </c>
      <c r="AI35" s="39">
        <v>61089</v>
      </c>
      <c r="AJ35" s="20">
        <v>2</v>
      </c>
      <c r="AK35" s="20">
        <v>41</v>
      </c>
      <c r="AL35" s="20">
        <v>13</v>
      </c>
      <c r="AM35" s="20">
        <v>44</v>
      </c>
      <c r="AN35" s="20">
        <v>5</v>
      </c>
      <c r="AO35" s="20">
        <v>33</v>
      </c>
      <c r="AP35" s="68">
        <v>10.21533001764835</v>
      </c>
      <c r="AQ35" s="68">
        <v>19.363277681965979</v>
      </c>
      <c r="AS35" s="20">
        <f t="shared" si="4"/>
        <v>27</v>
      </c>
      <c r="AT35" s="20">
        <v>2138</v>
      </c>
      <c r="AU35" s="20" t="s">
        <v>67</v>
      </c>
      <c r="AV35" s="45">
        <v>92</v>
      </c>
      <c r="AW35" s="45">
        <v>7</v>
      </c>
      <c r="AX35" s="39">
        <v>58423</v>
      </c>
      <c r="AY35" s="20">
        <v>18</v>
      </c>
      <c r="AZ35" s="20">
        <v>16</v>
      </c>
      <c r="BA35" s="20">
        <v>15</v>
      </c>
      <c r="BB35" s="20">
        <v>28</v>
      </c>
      <c r="BC35" s="20">
        <v>30</v>
      </c>
      <c r="BD35" s="20">
        <v>31</v>
      </c>
      <c r="BE35" s="68">
        <v>16.286505699569435</v>
      </c>
      <c r="BF35" s="68">
        <v>29.640145187339392</v>
      </c>
    </row>
    <row r="36" spans="1:58">
      <c r="A36" s="20">
        <v>597</v>
      </c>
      <c r="B36" s="20" t="s">
        <v>69</v>
      </c>
      <c r="C36" s="27">
        <v>55</v>
      </c>
      <c r="D36" s="27">
        <v>5</v>
      </c>
      <c r="E36" s="27">
        <v>42325</v>
      </c>
      <c r="F36" s="20">
        <f t="shared" si="5"/>
        <v>28</v>
      </c>
      <c r="H36" s="20">
        <v>5547</v>
      </c>
      <c r="I36" s="20" t="s">
        <v>44</v>
      </c>
      <c r="J36" s="20">
        <v>98</v>
      </c>
      <c r="K36" s="20">
        <v>5</v>
      </c>
      <c r="L36" s="20">
        <v>62663</v>
      </c>
      <c r="M36" s="20">
        <v>12</v>
      </c>
      <c r="N36" s="20">
        <f t="shared" si="8"/>
        <v>28</v>
      </c>
      <c r="P36" s="20">
        <v>2453</v>
      </c>
      <c r="Q36" s="20" t="s">
        <v>54</v>
      </c>
      <c r="R36" s="20">
        <v>30</v>
      </c>
      <c r="S36" s="20">
        <v>1</v>
      </c>
      <c r="T36" s="20">
        <v>37070</v>
      </c>
      <c r="U36" s="20">
        <v>40</v>
      </c>
      <c r="V36" s="20">
        <v>45</v>
      </c>
      <c r="W36" s="20">
        <f t="shared" si="9"/>
        <v>28</v>
      </c>
      <c r="X36" s="20">
        <f t="shared" si="0"/>
        <v>6</v>
      </c>
      <c r="Y36" s="20">
        <f t="shared" si="1"/>
        <v>1</v>
      </c>
      <c r="Z36" s="20">
        <f t="shared" si="2"/>
        <v>18</v>
      </c>
      <c r="AA36" s="20">
        <f t="shared" si="6"/>
        <v>36.938295008956665</v>
      </c>
      <c r="AB36" s="20">
        <f t="shared" si="7"/>
        <v>4.7622031559045981</v>
      </c>
      <c r="AD36" s="20">
        <f t="shared" si="10"/>
        <v>11</v>
      </c>
      <c r="AE36" s="20">
        <v>6576</v>
      </c>
      <c r="AF36" s="20" t="s">
        <v>65</v>
      </c>
      <c r="AG36" s="45">
        <v>94</v>
      </c>
      <c r="AH36" s="45">
        <v>3</v>
      </c>
      <c r="AI36" s="39">
        <v>81437</v>
      </c>
      <c r="AJ36" s="20">
        <v>22</v>
      </c>
      <c r="AK36" s="20">
        <v>38</v>
      </c>
      <c r="AL36" s="20">
        <v>9</v>
      </c>
      <c r="AM36" s="20">
        <v>24</v>
      </c>
      <c r="AN36" s="20">
        <v>8</v>
      </c>
      <c r="AO36" s="20">
        <v>37</v>
      </c>
      <c r="AP36" s="68">
        <v>19.595195268192587</v>
      </c>
      <c r="AQ36" s="68">
        <v>19.223582134821324</v>
      </c>
      <c r="AS36" s="20">
        <f t="shared" si="4"/>
        <v>28</v>
      </c>
      <c r="AT36" s="20">
        <v>7545</v>
      </c>
      <c r="AU36" s="20" t="s">
        <v>56</v>
      </c>
      <c r="AV36" s="45">
        <v>69</v>
      </c>
      <c r="AW36" s="45">
        <v>6</v>
      </c>
      <c r="AX36" s="39">
        <v>33623</v>
      </c>
      <c r="AY36" s="20">
        <v>7</v>
      </c>
      <c r="AZ36" s="20">
        <v>20</v>
      </c>
      <c r="BA36" s="20">
        <v>30</v>
      </c>
      <c r="BB36" s="20">
        <v>39</v>
      </c>
      <c r="BC36" s="20">
        <v>26</v>
      </c>
      <c r="BD36" s="20">
        <v>16</v>
      </c>
      <c r="BE36" s="68">
        <v>16.134286460245434</v>
      </c>
      <c r="BF36" s="68">
        <v>25.315469092353393</v>
      </c>
    </row>
    <row r="37" spans="1:58">
      <c r="A37" s="20">
        <v>243</v>
      </c>
      <c r="B37" s="20" t="s">
        <v>43</v>
      </c>
      <c r="C37" s="27">
        <v>58</v>
      </c>
      <c r="D37" s="27">
        <v>5</v>
      </c>
      <c r="E37" s="27">
        <v>98010</v>
      </c>
      <c r="F37" s="20">
        <f t="shared" si="5"/>
        <v>29</v>
      </c>
      <c r="H37" s="20">
        <v>2028</v>
      </c>
      <c r="I37" s="20" t="s">
        <v>39</v>
      </c>
      <c r="J37" s="20">
        <v>76</v>
      </c>
      <c r="K37" s="20">
        <v>4</v>
      </c>
      <c r="L37" s="20">
        <v>45241</v>
      </c>
      <c r="M37" s="20">
        <v>27</v>
      </c>
      <c r="N37" s="20">
        <f t="shared" si="8"/>
        <v>29</v>
      </c>
      <c r="P37" s="20">
        <v>6839</v>
      </c>
      <c r="Q37" s="20" t="s">
        <v>95</v>
      </c>
      <c r="R37" s="20">
        <v>37</v>
      </c>
      <c r="S37" s="20">
        <v>8</v>
      </c>
      <c r="T37" s="20">
        <v>34115</v>
      </c>
      <c r="U37" s="20">
        <v>33</v>
      </c>
      <c r="V37" s="20">
        <v>9</v>
      </c>
      <c r="W37" s="20">
        <f t="shared" si="9"/>
        <v>29</v>
      </c>
      <c r="X37" s="20">
        <f t="shared" si="0"/>
        <v>13</v>
      </c>
      <c r="Y37" s="20">
        <f t="shared" si="1"/>
        <v>37</v>
      </c>
      <c r="Z37" s="20">
        <f t="shared" si="2"/>
        <v>17</v>
      </c>
      <c r="AA37" s="20">
        <f t="shared" si="6"/>
        <v>20.498314356739328</v>
      </c>
      <c r="AB37" s="20">
        <f t="shared" si="7"/>
        <v>20.146425364451812</v>
      </c>
      <c r="AD37" s="20">
        <f t="shared" si="10"/>
        <v>12</v>
      </c>
      <c r="AE37" s="20">
        <v>3603</v>
      </c>
      <c r="AF37" s="20" t="s">
        <v>78</v>
      </c>
      <c r="AG37" s="45">
        <v>72</v>
      </c>
      <c r="AH37" s="45">
        <v>7</v>
      </c>
      <c r="AI37" s="39">
        <v>14387</v>
      </c>
      <c r="AJ37" s="20">
        <v>24</v>
      </c>
      <c r="AK37" s="20">
        <v>15</v>
      </c>
      <c r="AL37" s="20">
        <v>37</v>
      </c>
      <c r="AM37" s="20">
        <v>22</v>
      </c>
      <c r="AN37" s="20">
        <v>31</v>
      </c>
      <c r="AO37" s="20">
        <v>9</v>
      </c>
      <c r="AP37" s="68">
        <v>23.704715186389929</v>
      </c>
      <c r="AQ37" s="68">
        <v>18.309463885680476</v>
      </c>
      <c r="AS37" s="20">
        <f t="shared" si="4"/>
        <v>29</v>
      </c>
      <c r="AT37" s="20">
        <v>5547</v>
      </c>
      <c r="AU37" s="20" t="s">
        <v>44</v>
      </c>
      <c r="AV37" s="45">
        <v>98</v>
      </c>
      <c r="AW37" s="45">
        <v>5</v>
      </c>
      <c r="AX37" s="39">
        <v>62663</v>
      </c>
      <c r="AY37" s="20">
        <v>12</v>
      </c>
      <c r="AZ37" s="20">
        <v>28</v>
      </c>
      <c r="BA37" s="20">
        <v>12</v>
      </c>
      <c r="BB37" s="20">
        <v>34</v>
      </c>
      <c r="BC37" s="20">
        <v>18</v>
      </c>
      <c r="BD37" s="20">
        <v>34</v>
      </c>
      <c r="BE37" s="68">
        <v>15.916228831585565</v>
      </c>
      <c r="BF37" s="68">
        <v>27.504902707159356</v>
      </c>
    </row>
    <row r="38" spans="1:58">
      <c r="A38" s="20">
        <v>7760</v>
      </c>
      <c r="B38" s="20" t="s">
        <v>71</v>
      </c>
      <c r="C38" s="27">
        <v>60</v>
      </c>
      <c r="D38" s="27">
        <v>1</v>
      </c>
      <c r="E38" s="27">
        <v>11658</v>
      </c>
      <c r="F38" s="20">
        <f t="shared" si="5"/>
        <v>30</v>
      </c>
      <c r="H38" s="20">
        <v>7239</v>
      </c>
      <c r="I38" s="20" t="s">
        <v>94</v>
      </c>
      <c r="J38" s="20">
        <v>87</v>
      </c>
      <c r="K38" s="20">
        <v>4</v>
      </c>
      <c r="L38" s="20">
        <v>21903</v>
      </c>
      <c r="M38" s="20">
        <v>41</v>
      </c>
      <c r="N38" s="20">
        <f t="shared" si="8"/>
        <v>30</v>
      </c>
      <c r="P38" s="20">
        <v>7545</v>
      </c>
      <c r="Q38" s="20" t="s">
        <v>56</v>
      </c>
      <c r="R38" s="20">
        <v>69</v>
      </c>
      <c r="S38" s="20">
        <v>6</v>
      </c>
      <c r="T38" s="20">
        <v>33623</v>
      </c>
      <c r="U38" s="20">
        <v>7</v>
      </c>
      <c r="V38" s="20">
        <v>20</v>
      </c>
      <c r="W38" s="20">
        <f t="shared" si="9"/>
        <v>30</v>
      </c>
      <c r="X38" s="20">
        <f t="shared" si="0"/>
        <v>39</v>
      </c>
      <c r="Y38" s="20">
        <f t="shared" si="1"/>
        <v>26</v>
      </c>
      <c r="Z38" s="20">
        <f t="shared" si="2"/>
        <v>16</v>
      </c>
      <c r="AA38" s="20">
        <f t="shared" si="6"/>
        <v>16.134286460245434</v>
      </c>
      <c r="AB38" s="20">
        <f t="shared" si="7"/>
        <v>25.315469092353393</v>
      </c>
      <c r="AD38" s="20">
        <f t="shared" si="10"/>
        <v>13</v>
      </c>
      <c r="AE38" s="20">
        <v>4141</v>
      </c>
      <c r="AF38" s="20" t="s">
        <v>74</v>
      </c>
      <c r="AG38" s="45">
        <v>98</v>
      </c>
      <c r="AH38" s="45">
        <v>8</v>
      </c>
      <c r="AI38" s="39">
        <v>54371</v>
      </c>
      <c r="AJ38" s="20">
        <v>42</v>
      </c>
      <c r="AK38" s="20">
        <v>11</v>
      </c>
      <c r="AL38" s="20">
        <v>18</v>
      </c>
      <c r="AM38" s="20">
        <v>4</v>
      </c>
      <c r="AN38" s="20">
        <v>35</v>
      </c>
      <c r="AO38" s="20">
        <v>28</v>
      </c>
      <c r="AP38" s="68">
        <v>20.259940250081463</v>
      </c>
      <c r="AQ38" s="68">
        <v>15.767470326210486</v>
      </c>
      <c r="AS38" s="20">
        <f t="shared" si="4"/>
        <v>30</v>
      </c>
      <c r="AT38" s="20">
        <v>9085</v>
      </c>
      <c r="AU38" s="20" t="s">
        <v>80</v>
      </c>
      <c r="AV38" s="45">
        <v>99</v>
      </c>
      <c r="AW38" s="45">
        <v>4</v>
      </c>
      <c r="AX38" s="39">
        <v>92835</v>
      </c>
      <c r="AY38" s="20">
        <v>16</v>
      </c>
      <c r="AZ38" s="20">
        <v>32</v>
      </c>
      <c r="BA38" s="20">
        <v>7</v>
      </c>
      <c r="BB38" s="20">
        <v>30</v>
      </c>
      <c r="BC38" s="20">
        <v>14</v>
      </c>
      <c r="BD38" s="20">
        <v>39</v>
      </c>
      <c r="BE38" s="68">
        <v>15.303449462179108</v>
      </c>
      <c r="BF38" s="68">
        <v>25.396349734808211</v>
      </c>
    </row>
    <row r="39" spans="1:58">
      <c r="A39" s="20">
        <v>8817</v>
      </c>
      <c r="B39" s="20" t="s">
        <v>45</v>
      </c>
      <c r="C39" s="27">
        <v>69</v>
      </c>
      <c r="D39" s="27">
        <v>6</v>
      </c>
      <c r="E39" s="27">
        <v>9377</v>
      </c>
      <c r="F39" s="20">
        <f t="shared" si="5"/>
        <v>31</v>
      </c>
      <c r="H39" s="20">
        <v>2753</v>
      </c>
      <c r="I39" s="20" t="s">
        <v>98</v>
      </c>
      <c r="J39" s="20">
        <v>89</v>
      </c>
      <c r="K39" s="20">
        <v>4</v>
      </c>
      <c r="L39" s="20">
        <v>20725</v>
      </c>
      <c r="M39" s="20">
        <v>8</v>
      </c>
      <c r="N39" s="20">
        <f t="shared" si="8"/>
        <v>31</v>
      </c>
      <c r="P39" s="20">
        <v>5774</v>
      </c>
      <c r="Q39" s="20" t="s">
        <v>82</v>
      </c>
      <c r="R39" s="20">
        <v>96</v>
      </c>
      <c r="S39" s="20">
        <v>1</v>
      </c>
      <c r="T39" s="20">
        <v>30198</v>
      </c>
      <c r="U39" s="20">
        <v>30</v>
      </c>
      <c r="V39" s="20">
        <v>43</v>
      </c>
      <c r="W39" s="20">
        <f t="shared" si="9"/>
        <v>31</v>
      </c>
      <c r="X39" s="20">
        <f t="shared" si="0"/>
        <v>16</v>
      </c>
      <c r="Y39" s="20">
        <f t="shared" si="1"/>
        <v>3</v>
      </c>
      <c r="Z39" s="20">
        <f t="shared" si="2"/>
        <v>15</v>
      </c>
      <c r="AA39" s="20">
        <f t="shared" si="6"/>
        <v>34.196668736093152</v>
      </c>
      <c r="AB39" s="20">
        <f t="shared" si="7"/>
        <v>8.9628094931143281</v>
      </c>
      <c r="AD39" s="20">
        <f t="shared" si="10"/>
        <v>14</v>
      </c>
      <c r="AE39" s="20">
        <v>998</v>
      </c>
      <c r="AF39" s="20" t="s">
        <v>87</v>
      </c>
      <c r="AG39" s="45">
        <v>54</v>
      </c>
      <c r="AH39" s="45">
        <v>3</v>
      </c>
      <c r="AI39" s="39">
        <v>39091</v>
      </c>
      <c r="AJ39" s="20">
        <v>29</v>
      </c>
      <c r="AK39" s="20">
        <v>37</v>
      </c>
      <c r="AL39" s="20">
        <v>25</v>
      </c>
      <c r="AM39" s="20">
        <v>17</v>
      </c>
      <c r="AN39" s="20">
        <v>9</v>
      </c>
      <c r="AO39" s="20">
        <v>21</v>
      </c>
      <c r="AP39" s="68">
        <v>29.935044646758207</v>
      </c>
      <c r="AQ39" s="68">
        <v>14.756054203376179</v>
      </c>
      <c r="AS39" s="20">
        <f t="shared" si="4"/>
        <v>31</v>
      </c>
      <c r="AT39" s="20">
        <v>3858</v>
      </c>
      <c r="AU39" s="20" t="s">
        <v>90</v>
      </c>
      <c r="AV39" s="45">
        <v>71</v>
      </c>
      <c r="AW39" s="45">
        <v>7</v>
      </c>
      <c r="AX39" s="39">
        <v>52648</v>
      </c>
      <c r="AY39" s="20">
        <v>13</v>
      </c>
      <c r="AZ39" s="20">
        <v>14</v>
      </c>
      <c r="BA39" s="20">
        <v>19</v>
      </c>
      <c r="BB39" s="20">
        <v>33</v>
      </c>
      <c r="BC39" s="20">
        <v>32</v>
      </c>
      <c r="BD39" s="20">
        <v>27</v>
      </c>
      <c r="BE39" s="68">
        <v>15.121968520237727</v>
      </c>
      <c r="BF39" s="68">
        <v>30.54986021795693</v>
      </c>
    </row>
    <row r="40" spans="1:58">
      <c r="A40" s="20">
        <v>6685</v>
      </c>
      <c r="B40" s="19" t="s">
        <v>101</v>
      </c>
      <c r="C40" s="27">
        <v>69</v>
      </c>
      <c r="D40" s="27">
        <v>6</v>
      </c>
      <c r="E40" s="27">
        <v>93413</v>
      </c>
      <c r="F40" s="20">
        <f t="shared" si="5"/>
        <v>32</v>
      </c>
      <c r="H40" s="20">
        <v>9085</v>
      </c>
      <c r="I40" s="20" t="s">
        <v>80</v>
      </c>
      <c r="J40" s="20">
        <v>99</v>
      </c>
      <c r="K40" s="20">
        <v>4</v>
      </c>
      <c r="L40" s="20">
        <v>92835</v>
      </c>
      <c r="M40" s="20">
        <v>16</v>
      </c>
      <c r="N40" s="20">
        <f t="shared" si="8"/>
        <v>32</v>
      </c>
      <c r="P40" s="20">
        <v>7239</v>
      </c>
      <c r="Q40" s="20" t="s">
        <v>94</v>
      </c>
      <c r="R40" s="20">
        <v>87</v>
      </c>
      <c r="S40" s="20">
        <v>4</v>
      </c>
      <c r="T40" s="20">
        <v>21903</v>
      </c>
      <c r="U40" s="20">
        <v>41</v>
      </c>
      <c r="V40" s="20">
        <v>30</v>
      </c>
      <c r="W40" s="20">
        <f t="shared" si="9"/>
        <v>32</v>
      </c>
      <c r="X40" s="20">
        <f t="shared" si="0"/>
        <v>5</v>
      </c>
      <c r="Y40" s="20">
        <f t="shared" si="1"/>
        <v>16</v>
      </c>
      <c r="Z40" s="20">
        <f t="shared" si="2"/>
        <v>14</v>
      </c>
      <c r="AA40" s="20">
        <f t="shared" si="6"/>
        <v>34.016139972585535</v>
      </c>
      <c r="AB40" s="20">
        <f t="shared" si="7"/>
        <v>10.384988203702205</v>
      </c>
      <c r="AD40" s="20">
        <f t="shared" si="10"/>
        <v>15</v>
      </c>
      <c r="AE40" s="20">
        <v>2569</v>
      </c>
      <c r="AF40" s="20" t="s">
        <v>97</v>
      </c>
      <c r="AG40" s="45">
        <v>36</v>
      </c>
      <c r="AH40" s="45">
        <v>3</v>
      </c>
      <c r="AI40" s="39">
        <v>38611</v>
      </c>
      <c r="AJ40" s="20">
        <v>32</v>
      </c>
      <c r="AK40" s="20">
        <v>35</v>
      </c>
      <c r="AL40" s="20">
        <v>26</v>
      </c>
      <c r="AM40" s="20">
        <v>14</v>
      </c>
      <c r="AN40" s="20">
        <v>11</v>
      </c>
      <c r="AO40" s="20">
        <v>20</v>
      </c>
      <c r="AP40" s="68">
        <v>30.765486723924703</v>
      </c>
      <c r="AQ40" s="68">
        <v>14.54957269758291</v>
      </c>
      <c r="AS40" s="20">
        <f t="shared" si="4"/>
        <v>32</v>
      </c>
      <c r="AT40" s="20">
        <v>3622</v>
      </c>
      <c r="AU40" s="20" t="s">
        <v>62</v>
      </c>
      <c r="AV40" s="45">
        <v>25</v>
      </c>
      <c r="AW40" s="45">
        <v>3</v>
      </c>
      <c r="AX40" s="39">
        <v>93797</v>
      </c>
      <c r="AY40" s="20">
        <v>25</v>
      </c>
      <c r="AZ40" s="20">
        <v>34</v>
      </c>
      <c r="BA40" s="20">
        <v>4</v>
      </c>
      <c r="BB40" s="20">
        <v>21</v>
      </c>
      <c r="BC40" s="20">
        <v>12</v>
      </c>
      <c r="BD40" s="20">
        <v>42</v>
      </c>
      <c r="BE40" s="68">
        <v>15.036945962049744</v>
      </c>
      <c r="BF40" s="68">
        <v>21.955834260137834</v>
      </c>
    </row>
    <row r="41" spans="1:58">
      <c r="A41" s="20">
        <v>7545</v>
      </c>
      <c r="B41" s="20" t="s">
        <v>56</v>
      </c>
      <c r="C41" s="27">
        <v>69</v>
      </c>
      <c r="D41" s="27">
        <v>6</v>
      </c>
      <c r="E41" s="27">
        <v>33623</v>
      </c>
      <c r="F41" s="20">
        <f t="shared" si="5"/>
        <v>33</v>
      </c>
      <c r="H41" s="20">
        <v>6814</v>
      </c>
      <c r="I41" s="20" t="s">
        <v>86</v>
      </c>
      <c r="J41" s="20">
        <v>10</v>
      </c>
      <c r="K41" s="20">
        <v>3</v>
      </c>
      <c r="L41" s="20">
        <v>2607</v>
      </c>
      <c r="M41" s="20">
        <v>4</v>
      </c>
      <c r="N41" s="20">
        <f t="shared" si="8"/>
        <v>33</v>
      </c>
      <c r="P41" s="20">
        <v>2753</v>
      </c>
      <c r="Q41" s="20" t="s">
        <v>98</v>
      </c>
      <c r="R41" s="20">
        <v>89</v>
      </c>
      <c r="S41" s="20">
        <v>4</v>
      </c>
      <c r="T41" s="20">
        <v>20725</v>
      </c>
      <c r="U41" s="20">
        <v>8</v>
      </c>
      <c r="V41" s="20">
        <v>31</v>
      </c>
      <c r="W41" s="20">
        <f t="shared" si="9"/>
        <v>33</v>
      </c>
      <c r="X41" s="20">
        <f t="shared" si="0"/>
        <v>38</v>
      </c>
      <c r="Y41" s="20">
        <f t="shared" si="1"/>
        <v>15</v>
      </c>
      <c r="Z41" s="20">
        <f t="shared" si="2"/>
        <v>13</v>
      </c>
      <c r="AA41" s="20">
        <f t="shared" si="6"/>
        <v>20.152172572260156</v>
      </c>
      <c r="AB41" s="20">
        <f t="shared" si="7"/>
        <v>19.495725558828426</v>
      </c>
      <c r="AD41" s="20">
        <f t="shared" si="10"/>
        <v>16</v>
      </c>
      <c r="AE41" s="20">
        <v>8036</v>
      </c>
      <c r="AF41" s="20" t="s">
        <v>50</v>
      </c>
      <c r="AG41" s="45">
        <v>52</v>
      </c>
      <c r="AH41" s="45">
        <v>8</v>
      </c>
      <c r="AI41" s="39">
        <v>7787</v>
      </c>
      <c r="AJ41" s="20">
        <v>28</v>
      </c>
      <c r="AK41" s="20">
        <v>10</v>
      </c>
      <c r="AL41" s="20">
        <v>42</v>
      </c>
      <c r="AM41" s="20">
        <v>18</v>
      </c>
      <c r="AN41" s="20">
        <v>36</v>
      </c>
      <c r="AO41" s="20">
        <v>4</v>
      </c>
      <c r="AP41" s="68">
        <v>22.740627302811877</v>
      </c>
      <c r="AQ41" s="68">
        <v>13.736570910639982</v>
      </c>
      <c r="AS41" s="20">
        <f t="shared" si="4"/>
        <v>33</v>
      </c>
      <c r="AT41" s="20">
        <v>6246</v>
      </c>
      <c r="AU41" s="20" t="s">
        <v>51</v>
      </c>
      <c r="AV41" s="45">
        <v>30</v>
      </c>
      <c r="AW41" s="45">
        <v>5</v>
      </c>
      <c r="AX41" s="39">
        <v>77272</v>
      </c>
      <c r="AY41" s="20">
        <v>14</v>
      </c>
      <c r="AZ41" s="20">
        <v>24</v>
      </c>
      <c r="BA41" s="20">
        <v>10</v>
      </c>
      <c r="BB41" s="20">
        <v>32</v>
      </c>
      <c r="BC41" s="20">
        <v>22</v>
      </c>
      <c r="BD41" s="20">
        <v>36</v>
      </c>
      <c r="BE41" s="68">
        <v>14.977744774437006</v>
      </c>
      <c r="BF41" s="68">
        <v>29.373681848199844</v>
      </c>
    </row>
    <row r="42" spans="1:58">
      <c r="A42" s="20">
        <v>3858</v>
      </c>
      <c r="B42" s="20" t="s">
        <v>90</v>
      </c>
      <c r="C42" s="27">
        <v>71</v>
      </c>
      <c r="D42" s="27">
        <v>7</v>
      </c>
      <c r="E42" s="27">
        <v>52648</v>
      </c>
      <c r="F42" s="20">
        <f t="shared" si="5"/>
        <v>34</v>
      </c>
      <c r="H42" s="20">
        <v>3622</v>
      </c>
      <c r="I42" s="20" t="s">
        <v>62</v>
      </c>
      <c r="J42" s="20">
        <v>25</v>
      </c>
      <c r="K42" s="20">
        <v>3</v>
      </c>
      <c r="L42" s="20">
        <v>93797</v>
      </c>
      <c r="M42" s="20">
        <v>25</v>
      </c>
      <c r="N42" s="20">
        <f t="shared" si="8"/>
        <v>34</v>
      </c>
      <c r="P42" s="20">
        <v>5387</v>
      </c>
      <c r="Q42" s="20" t="s">
        <v>58</v>
      </c>
      <c r="R42" s="20">
        <v>20</v>
      </c>
      <c r="S42" s="20">
        <v>9</v>
      </c>
      <c r="T42" s="20">
        <v>20349</v>
      </c>
      <c r="U42" s="20">
        <v>26</v>
      </c>
      <c r="V42" s="20">
        <v>5</v>
      </c>
      <c r="W42" s="20">
        <f t="shared" si="9"/>
        <v>34</v>
      </c>
      <c r="X42" s="20">
        <f t="shared" si="0"/>
        <v>20</v>
      </c>
      <c r="Y42" s="20">
        <f t="shared" si="1"/>
        <v>41</v>
      </c>
      <c r="Z42" s="20">
        <f t="shared" si="2"/>
        <v>12</v>
      </c>
      <c r="AA42" s="20">
        <f t="shared" si="6"/>
        <v>16.411215805955525</v>
      </c>
      <c r="AB42" s="20">
        <f t="shared" si="7"/>
        <v>21.428825393815455</v>
      </c>
      <c r="AD42" s="20">
        <f t="shared" si="10"/>
        <v>17</v>
      </c>
      <c r="AE42" s="20">
        <v>8255</v>
      </c>
      <c r="AF42" s="20" t="s">
        <v>53</v>
      </c>
      <c r="AG42" s="45">
        <v>23</v>
      </c>
      <c r="AH42" s="45">
        <v>1</v>
      </c>
      <c r="AI42" s="39">
        <v>49463</v>
      </c>
      <c r="AJ42" s="20">
        <v>23</v>
      </c>
      <c r="AK42" s="20">
        <v>44</v>
      </c>
      <c r="AL42" s="20">
        <v>21</v>
      </c>
      <c r="AM42" s="20">
        <v>23</v>
      </c>
      <c r="AN42" s="20">
        <v>2</v>
      </c>
      <c r="AO42" s="20">
        <v>25</v>
      </c>
      <c r="AP42" s="68">
        <v>27.699160222513125</v>
      </c>
      <c r="AQ42" s="68">
        <v>10.476895531716474</v>
      </c>
      <c r="AS42" s="20">
        <f t="shared" si="4"/>
        <v>34</v>
      </c>
      <c r="AT42" s="20">
        <v>5250</v>
      </c>
      <c r="AU42" s="20" t="s">
        <v>91</v>
      </c>
      <c r="AV42" s="45">
        <v>7</v>
      </c>
      <c r="AW42" s="45">
        <v>8</v>
      </c>
      <c r="AX42" s="39">
        <v>17372</v>
      </c>
      <c r="AY42" s="20">
        <v>9</v>
      </c>
      <c r="AZ42" s="20">
        <v>7</v>
      </c>
      <c r="BA42" s="20">
        <v>36</v>
      </c>
      <c r="BB42" s="20">
        <v>37</v>
      </c>
      <c r="BC42" s="20">
        <v>39</v>
      </c>
      <c r="BD42" s="20">
        <v>10</v>
      </c>
      <c r="BE42" s="68">
        <v>13.138557419663664</v>
      </c>
      <c r="BF42" s="68">
        <v>24.345691268754731</v>
      </c>
    </row>
    <row r="43" spans="1:58">
      <c r="A43" s="20">
        <v>9198</v>
      </c>
      <c r="B43" s="20" t="s">
        <v>77</v>
      </c>
      <c r="C43" s="27">
        <v>71</v>
      </c>
      <c r="D43" s="27">
        <v>6</v>
      </c>
      <c r="E43" s="27">
        <v>95382</v>
      </c>
      <c r="F43" s="20">
        <f t="shared" si="5"/>
        <v>35</v>
      </c>
      <c r="H43" s="20">
        <v>2569</v>
      </c>
      <c r="I43" s="20" t="s">
        <v>97</v>
      </c>
      <c r="J43" s="20">
        <v>36</v>
      </c>
      <c r="K43" s="20">
        <v>3</v>
      </c>
      <c r="L43" s="20">
        <v>38611</v>
      </c>
      <c r="M43" s="20">
        <v>32</v>
      </c>
      <c r="N43" s="20">
        <f t="shared" si="8"/>
        <v>35</v>
      </c>
      <c r="P43" s="20">
        <v>7060</v>
      </c>
      <c r="Q43" s="20" t="s">
        <v>88</v>
      </c>
      <c r="R43" s="20">
        <v>49</v>
      </c>
      <c r="S43" s="20">
        <v>7</v>
      </c>
      <c r="T43" s="20">
        <v>17430</v>
      </c>
      <c r="U43" s="20">
        <v>3</v>
      </c>
      <c r="V43" s="20">
        <v>12</v>
      </c>
      <c r="W43" s="20">
        <f t="shared" si="9"/>
        <v>35</v>
      </c>
      <c r="X43" s="20">
        <f t="shared" si="0"/>
        <v>43</v>
      </c>
      <c r="Y43" s="20">
        <f t="shared" si="1"/>
        <v>34</v>
      </c>
      <c r="Z43" s="20">
        <f t="shared" si="2"/>
        <v>11</v>
      </c>
      <c r="AA43" s="20">
        <f t="shared" si="6"/>
        <v>10.800822982552907</v>
      </c>
      <c r="AB43" s="20">
        <f t="shared" si="7"/>
        <v>25.24139496996327</v>
      </c>
      <c r="AD43" s="20">
        <f t="shared" si="10"/>
        <v>18</v>
      </c>
      <c r="AE43" s="20">
        <v>7239</v>
      </c>
      <c r="AF43" s="20" t="s">
        <v>94</v>
      </c>
      <c r="AG43" s="45">
        <v>87</v>
      </c>
      <c r="AH43" s="45">
        <v>4</v>
      </c>
      <c r="AI43" s="39">
        <v>21903</v>
      </c>
      <c r="AJ43" s="20">
        <v>41</v>
      </c>
      <c r="AK43" s="20">
        <v>30</v>
      </c>
      <c r="AL43" s="20">
        <v>32</v>
      </c>
      <c r="AM43" s="20">
        <v>5</v>
      </c>
      <c r="AN43" s="20">
        <v>16</v>
      </c>
      <c r="AO43" s="20">
        <v>14</v>
      </c>
      <c r="AP43" s="68">
        <v>34.016139972585535</v>
      </c>
      <c r="AQ43" s="68">
        <v>10.384988203702205</v>
      </c>
      <c r="AS43" s="20">
        <f t="shared" si="4"/>
        <v>35</v>
      </c>
      <c r="AT43" s="20">
        <v>1060</v>
      </c>
      <c r="AU43" s="20" t="s">
        <v>70</v>
      </c>
      <c r="AV43" s="45">
        <v>0</v>
      </c>
      <c r="AW43" s="45">
        <v>5</v>
      </c>
      <c r="AX43" s="39">
        <v>52125</v>
      </c>
      <c r="AY43" s="20">
        <v>5</v>
      </c>
      <c r="AZ43" s="20">
        <v>22</v>
      </c>
      <c r="BA43" s="20">
        <v>20</v>
      </c>
      <c r="BB43" s="20">
        <v>41</v>
      </c>
      <c r="BC43" s="20">
        <v>24</v>
      </c>
      <c r="BD43" s="20">
        <v>26</v>
      </c>
      <c r="BE43" s="68">
        <v>13.005914468513867</v>
      </c>
      <c r="BF43" s="68">
        <v>29.466110657003412</v>
      </c>
    </row>
    <row r="44" spans="1:58">
      <c r="A44" s="20">
        <v>3603</v>
      </c>
      <c r="B44" s="20" t="s">
        <v>79</v>
      </c>
      <c r="C44" s="27">
        <v>72</v>
      </c>
      <c r="D44" s="27">
        <v>7</v>
      </c>
      <c r="E44" s="27">
        <v>14387</v>
      </c>
      <c r="F44" s="20">
        <f t="shared" si="5"/>
        <v>36</v>
      </c>
      <c r="H44" s="20">
        <v>305</v>
      </c>
      <c r="I44" s="20" t="s">
        <v>72</v>
      </c>
      <c r="J44" s="20">
        <v>49</v>
      </c>
      <c r="K44" s="20">
        <v>3</v>
      </c>
      <c r="L44" s="20">
        <v>59760</v>
      </c>
      <c r="M44" s="20">
        <v>17</v>
      </c>
      <c r="N44" s="20">
        <f t="shared" si="8"/>
        <v>36</v>
      </c>
      <c r="P44" s="20">
        <v>5250</v>
      </c>
      <c r="Q44" s="20" t="s">
        <v>91</v>
      </c>
      <c r="R44" s="20">
        <v>7</v>
      </c>
      <c r="S44" s="20">
        <v>8</v>
      </c>
      <c r="T44" s="20">
        <v>17372</v>
      </c>
      <c r="U44" s="20">
        <v>9</v>
      </c>
      <c r="V44" s="20">
        <v>7</v>
      </c>
      <c r="W44" s="20">
        <f t="shared" si="9"/>
        <v>36</v>
      </c>
      <c r="X44" s="20">
        <f t="shared" si="0"/>
        <v>37</v>
      </c>
      <c r="Y44" s="20">
        <f t="shared" si="1"/>
        <v>39</v>
      </c>
      <c r="Z44" s="20">
        <f t="shared" si="2"/>
        <v>10</v>
      </c>
      <c r="AA44" s="20">
        <f t="shared" si="6"/>
        <v>13.138557419663664</v>
      </c>
      <c r="AB44" s="20">
        <f t="shared" si="7"/>
        <v>24.345691268754731</v>
      </c>
      <c r="AD44" s="20">
        <f t="shared" si="10"/>
        <v>19</v>
      </c>
      <c r="AE44" s="20">
        <v>6814</v>
      </c>
      <c r="AF44" s="20" t="s">
        <v>86</v>
      </c>
      <c r="AG44" s="45">
        <v>10</v>
      </c>
      <c r="AH44" s="45">
        <v>3</v>
      </c>
      <c r="AI44" s="39">
        <v>2607</v>
      </c>
      <c r="AJ44" s="20">
        <v>4</v>
      </c>
      <c r="AK44" s="20">
        <v>33</v>
      </c>
      <c r="AL44" s="20">
        <v>44</v>
      </c>
      <c r="AM44" s="20">
        <v>42</v>
      </c>
      <c r="AN44" s="20">
        <v>13</v>
      </c>
      <c r="AO44" s="20">
        <v>2</v>
      </c>
      <c r="AP44" s="68">
        <v>17.975274694151356</v>
      </c>
      <c r="AQ44" s="68">
        <v>10.297715269155372</v>
      </c>
      <c r="AS44" s="20">
        <f t="shared" si="4"/>
        <v>36</v>
      </c>
      <c r="AT44" s="20">
        <v>5813</v>
      </c>
      <c r="AU44" s="20" t="s">
        <v>84</v>
      </c>
      <c r="AV44" s="45">
        <v>18</v>
      </c>
      <c r="AW44" s="45">
        <v>9</v>
      </c>
      <c r="AX44" s="39">
        <v>37983</v>
      </c>
      <c r="AY44" s="20">
        <v>20</v>
      </c>
      <c r="AZ44" s="20">
        <v>4</v>
      </c>
      <c r="BA44" s="20">
        <v>27</v>
      </c>
      <c r="BB44" s="20">
        <v>26</v>
      </c>
      <c r="BC44" s="20">
        <v>42</v>
      </c>
      <c r="BD44" s="20">
        <v>19</v>
      </c>
      <c r="BE44" s="68">
        <v>12.926608140191297</v>
      </c>
      <c r="BF44" s="68">
        <v>27.47844040228334</v>
      </c>
    </row>
    <row r="45" spans="1:58">
      <c r="A45" s="20">
        <v>2028</v>
      </c>
      <c r="B45" s="20" t="s">
        <v>40</v>
      </c>
      <c r="C45" s="27">
        <v>76</v>
      </c>
      <c r="D45" s="27">
        <v>4</v>
      </c>
      <c r="E45" s="27">
        <v>45241</v>
      </c>
      <c r="F45" s="20">
        <f t="shared" si="5"/>
        <v>37</v>
      </c>
      <c r="H45" s="20">
        <v>998</v>
      </c>
      <c r="I45" s="20" t="s">
        <v>87</v>
      </c>
      <c r="J45" s="20">
        <v>54</v>
      </c>
      <c r="K45" s="20">
        <v>3</v>
      </c>
      <c r="L45" s="20">
        <v>39091</v>
      </c>
      <c r="M45" s="20">
        <v>29</v>
      </c>
      <c r="N45" s="20">
        <f t="shared" si="8"/>
        <v>37</v>
      </c>
      <c r="P45" s="20">
        <v>3603</v>
      </c>
      <c r="Q45" s="20" t="s">
        <v>78</v>
      </c>
      <c r="R45" s="20">
        <v>72</v>
      </c>
      <c r="S45" s="20">
        <v>7</v>
      </c>
      <c r="T45" s="20">
        <v>14387</v>
      </c>
      <c r="U45" s="20">
        <v>24</v>
      </c>
      <c r="V45" s="20">
        <v>15</v>
      </c>
      <c r="W45" s="20">
        <f t="shared" si="9"/>
        <v>37</v>
      </c>
      <c r="X45" s="20">
        <f t="shared" si="0"/>
        <v>22</v>
      </c>
      <c r="Y45" s="20">
        <f t="shared" si="1"/>
        <v>31</v>
      </c>
      <c r="Z45" s="20">
        <f t="shared" si="2"/>
        <v>9</v>
      </c>
      <c r="AA45" s="20">
        <f t="shared" si="6"/>
        <v>23.704715186389929</v>
      </c>
      <c r="AB45" s="20">
        <f t="shared" si="7"/>
        <v>18.309463885680476</v>
      </c>
      <c r="AD45" s="20">
        <f t="shared" si="10"/>
        <v>20</v>
      </c>
      <c r="AE45" s="20">
        <v>6685</v>
      </c>
      <c r="AF45" s="20" t="s">
        <v>101</v>
      </c>
      <c r="AG45" s="45">
        <v>69</v>
      </c>
      <c r="AH45" s="45">
        <v>6</v>
      </c>
      <c r="AI45" s="39">
        <v>93413</v>
      </c>
      <c r="AJ45" s="20">
        <v>45</v>
      </c>
      <c r="AK45" s="20">
        <v>19</v>
      </c>
      <c r="AL45" s="20">
        <v>6</v>
      </c>
      <c r="AM45" s="20">
        <v>1</v>
      </c>
      <c r="AN45" s="20">
        <v>27</v>
      </c>
      <c r="AO45" s="20">
        <v>40</v>
      </c>
      <c r="AP45" s="68">
        <v>17.246691236834486</v>
      </c>
      <c r="AQ45" s="68">
        <v>10.259855680060181</v>
      </c>
      <c r="AS45" s="20">
        <f t="shared" si="4"/>
        <v>37</v>
      </c>
      <c r="AT45" s="20">
        <v>243</v>
      </c>
      <c r="AU45" s="20" t="s">
        <v>43</v>
      </c>
      <c r="AV45" s="45">
        <v>58</v>
      </c>
      <c r="AW45" s="45">
        <v>5</v>
      </c>
      <c r="AX45" s="39">
        <v>98010</v>
      </c>
      <c r="AY45" s="20">
        <v>37</v>
      </c>
      <c r="AZ45" s="20">
        <v>27</v>
      </c>
      <c r="BA45" s="20">
        <v>2</v>
      </c>
      <c r="BB45" s="20">
        <v>9</v>
      </c>
      <c r="BC45" s="20">
        <v>19</v>
      </c>
      <c r="BD45" s="20">
        <v>44</v>
      </c>
      <c r="BE45" s="68">
        <v>12.595009361425221</v>
      </c>
      <c r="BF45" s="68">
        <v>19.595195268192587</v>
      </c>
    </row>
    <row r="46" spans="1:58">
      <c r="A46" s="20">
        <v>7239</v>
      </c>
      <c r="B46" s="20" t="s">
        <v>94</v>
      </c>
      <c r="C46" s="27">
        <v>87</v>
      </c>
      <c r="D46" s="27">
        <v>4</v>
      </c>
      <c r="E46" s="27">
        <v>21903</v>
      </c>
      <c r="F46" s="20">
        <f t="shared" si="5"/>
        <v>38</v>
      </c>
      <c r="H46" s="20">
        <v>6576</v>
      </c>
      <c r="I46" s="20" t="s">
        <v>65</v>
      </c>
      <c r="J46" s="20">
        <v>94</v>
      </c>
      <c r="K46" s="20">
        <v>3</v>
      </c>
      <c r="L46" s="20">
        <v>81437</v>
      </c>
      <c r="M46" s="20">
        <v>22</v>
      </c>
      <c r="N46" s="20">
        <f t="shared" si="8"/>
        <v>38</v>
      </c>
      <c r="P46" s="20">
        <v>7760</v>
      </c>
      <c r="Q46" s="20" t="s">
        <v>71</v>
      </c>
      <c r="R46" s="20">
        <v>60</v>
      </c>
      <c r="S46" s="20">
        <v>1</v>
      </c>
      <c r="T46" s="20">
        <v>11658</v>
      </c>
      <c r="U46" s="20">
        <v>38</v>
      </c>
      <c r="V46" s="20">
        <v>42</v>
      </c>
      <c r="W46" s="20">
        <f t="shared" si="9"/>
        <v>38</v>
      </c>
      <c r="X46" s="20">
        <f t="shared" si="0"/>
        <v>8</v>
      </c>
      <c r="Y46" s="20">
        <f t="shared" si="1"/>
        <v>4</v>
      </c>
      <c r="Z46" s="20">
        <f t="shared" si="2"/>
        <v>8</v>
      </c>
      <c r="AA46" s="20">
        <f t="shared" si="6"/>
        <v>39.289107302379392</v>
      </c>
      <c r="AB46" s="20">
        <f t="shared" si="7"/>
        <v>6.3496042078727974</v>
      </c>
      <c r="AD46" s="20">
        <f t="shared" si="10"/>
        <v>21</v>
      </c>
      <c r="AE46" s="20">
        <v>8817</v>
      </c>
      <c r="AF46" s="20" t="s">
        <v>45</v>
      </c>
      <c r="AG46" s="45">
        <v>69</v>
      </c>
      <c r="AH46" s="45">
        <v>6</v>
      </c>
      <c r="AI46" s="39">
        <v>9377</v>
      </c>
      <c r="AJ46" s="20">
        <v>39</v>
      </c>
      <c r="AK46" s="20">
        <v>18</v>
      </c>
      <c r="AL46" s="20">
        <v>41</v>
      </c>
      <c r="AM46" s="20">
        <v>7</v>
      </c>
      <c r="AN46" s="20">
        <v>28</v>
      </c>
      <c r="AO46" s="20">
        <v>5</v>
      </c>
      <c r="AP46" s="68">
        <v>30.645990052945059</v>
      </c>
      <c r="AQ46" s="68">
        <v>9.9328838837926821</v>
      </c>
      <c r="AS46" s="20">
        <f t="shared" si="4"/>
        <v>38</v>
      </c>
      <c r="AT46" s="20">
        <v>186</v>
      </c>
      <c r="AU46" s="20" t="s">
        <v>73</v>
      </c>
      <c r="AV46" s="45">
        <v>3</v>
      </c>
      <c r="AW46" s="45">
        <v>5</v>
      </c>
      <c r="AX46" s="39">
        <v>73482</v>
      </c>
      <c r="AY46" s="20">
        <v>6</v>
      </c>
      <c r="AZ46" s="20">
        <v>23</v>
      </c>
      <c r="BA46" s="20">
        <v>11</v>
      </c>
      <c r="BB46" s="20">
        <v>40</v>
      </c>
      <c r="BC46" s="20">
        <v>23</v>
      </c>
      <c r="BD46" s="20">
        <v>35</v>
      </c>
      <c r="BE46" s="68">
        <v>11.492749052302106</v>
      </c>
      <c r="BF46" s="68">
        <v>31.814025431103644</v>
      </c>
    </row>
    <row r="47" spans="1:58">
      <c r="A47" s="20">
        <v>2753</v>
      </c>
      <c r="B47" s="19" t="s">
        <v>99</v>
      </c>
      <c r="C47" s="27">
        <v>89</v>
      </c>
      <c r="D47" s="27">
        <v>4</v>
      </c>
      <c r="E47" s="27">
        <v>20725</v>
      </c>
      <c r="F47" s="20">
        <f t="shared" si="5"/>
        <v>39</v>
      </c>
      <c r="H47" s="20">
        <v>8442</v>
      </c>
      <c r="I47" s="20" t="s">
        <v>64</v>
      </c>
      <c r="J47" s="20">
        <v>15</v>
      </c>
      <c r="K47" s="20">
        <v>2</v>
      </c>
      <c r="L47" s="20">
        <v>90779</v>
      </c>
      <c r="M47" s="20">
        <v>15</v>
      </c>
      <c r="N47" s="20">
        <f t="shared" si="8"/>
        <v>39</v>
      </c>
      <c r="P47" s="20">
        <v>8008</v>
      </c>
      <c r="Q47" s="20" t="s">
        <v>92</v>
      </c>
      <c r="R47" s="20">
        <v>7</v>
      </c>
      <c r="S47" s="20">
        <v>9</v>
      </c>
      <c r="T47" s="20">
        <v>11583</v>
      </c>
      <c r="U47" s="20">
        <v>10</v>
      </c>
      <c r="V47" s="20">
        <v>2</v>
      </c>
      <c r="W47" s="20">
        <f t="shared" si="9"/>
        <v>39</v>
      </c>
      <c r="X47" s="20">
        <f t="shared" si="0"/>
        <v>36</v>
      </c>
      <c r="Y47" s="20">
        <f t="shared" si="1"/>
        <v>44</v>
      </c>
      <c r="Z47" s="20">
        <f t="shared" si="2"/>
        <v>7</v>
      </c>
      <c r="AA47" s="20">
        <f t="shared" si="6"/>
        <v>9.2051640825158891</v>
      </c>
      <c r="AB47" s="20">
        <f t="shared" si="7"/>
        <v>22.298949590906997</v>
      </c>
      <c r="AD47" s="20">
        <f t="shared" si="10"/>
        <v>22</v>
      </c>
      <c r="AE47" s="20">
        <v>597</v>
      </c>
      <c r="AF47" s="20" t="s">
        <v>68</v>
      </c>
      <c r="AG47" s="45">
        <v>55</v>
      </c>
      <c r="AH47" s="45">
        <v>5</v>
      </c>
      <c r="AI47" s="39">
        <v>42325</v>
      </c>
      <c r="AJ47" s="20">
        <v>44</v>
      </c>
      <c r="AK47" s="20">
        <v>26</v>
      </c>
      <c r="AL47" s="20">
        <v>24</v>
      </c>
      <c r="AM47" s="20">
        <v>2</v>
      </c>
      <c r="AN47" s="20">
        <v>20</v>
      </c>
      <c r="AO47" s="20">
        <v>22</v>
      </c>
      <c r="AP47" s="68">
        <v>30.167946928697379</v>
      </c>
      <c r="AQ47" s="68">
        <v>9.5828397141255639</v>
      </c>
      <c r="AS47" s="20">
        <f t="shared" si="4"/>
        <v>39</v>
      </c>
      <c r="AT47" s="20">
        <v>7060</v>
      </c>
      <c r="AU47" s="20" t="s">
        <v>88</v>
      </c>
      <c r="AV47" s="45">
        <v>49</v>
      </c>
      <c r="AW47" s="45">
        <v>7</v>
      </c>
      <c r="AX47" s="39">
        <v>17430</v>
      </c>
      <c r="AY47" s="20">
        <v>3</v>
      </c>
      <c r="AZ47" s="20">
        <v>12</v>
      </c>
      <c r="BA47" s="20">
        <v>35</v>
      </c>
      <c r="BB47" s="20">
        <v>43</v>
      </c>
      <c r="BC47" s="20">
        <v>34</v>
      </c>
      <c r="BD47" s="20">
        <v>11</v>
      </c>
      <c r="BE47" s="68">
        <v>10.800822982552907</v>
      </c>
      <c r="BF47" s="68">
        <v>25.24139496996327</v>
      </c>
    </row>
    <row r="48" spans="1:58">
      <c r="A48" s="20">
        <v>2138</v>
      </c>
      <c r="B48" s="20" t="s">
        <v>67</v>
      </c>
      <c r="C48" s="27">
        <v>92</v>
      </c>
      <c r="D48" s="27">
        <v>7</v>
      </c>
      <c r="E48" s="27">
        <v>58423</v>
      </c>
      <c r="F48" s="20">
        <f t="shared" si="5"/>
        <v>40</v>
      </c>
      <c r="H48" s="20">
        <v>1323</v>
      </c>
      <c r="I48" s="20" t="s">
        <v>81</v>
      </c>
      <c r="J48" s="20">
        <v>34</v>
      </c>
      <c r="K48" s="20">
        <v>2</v>
      </c>
      <c r="L48" s="20">
        <v>10517</v>
      </c>
      <c r="M48" s="20">
        <v>31</v>
      </c>
      <c r="N48" s="20">
        <f t="shared" si="8"/>
        <v>40</v>
      </c>
      <c r="P48" s="20">
        <v>1323</v>
      </c>
      <c r="Q48" s="20" t="s">
        <v>81</v>
      </c>
      <c r="R48" s="20">
        <v>34</v>
      </c>
      <c r="S48" s="20">
        <v>2</v>
      </c>
      <c r="T48" s="20">
        <v>10517</v>
      </c>
      <c r="U48" s="20">
        <v>31</v>
      </c>
      <c r="V48" s="20">
        <v>40</v>
      </c>
      <c r="W48" s="20">
        <f t="shared" si="9"/>
        <v>40</v>
      </c>
      <c r="X48" s="20">
        <f t="shared" si="0"/>
        <v>15</v>
      </c>
      <c r="Y48" s="20">
        <f t="shared" si="1"/>
        <v>6</v>
      </c>
      <c r="Z48" s="20">
        <f t="shared" si="2"/>
        <v>6</v>
      </c>
      <c r="AA48" s="20">
        <f t="shared" si="6"/>
        <v>36.741811000284549</v>
      </c>
      <c r="AB48" s="20">
        <f t="shared" si="7"/>
        <v>8.1432528497847212</v>
      </c>
      <c r="AD48" s="20">
        <f t="shared" si="10"/>
        <v>23</v>
      </c>
      <c r="AE48" s="20">
        <v>5774</v>
      </c>
      <c r="AF48" s="20" t="s">
        <v>82</v>
      </c>
      <c r="AG48" s="45">
        <v>96</v>
      </c>
      <c r="AH48" s="45">
        <v>1</v>
      </c>
      <c r="AI48" s="39">
        <v>30198</v>
      </c>
      <c r="AJ48" s="20">
        <v>30</v>
      </c>
      <c r="AK48" s="20">
        <v>43</v>
      </c>
      <c r="AL48" s="20">
        <v>31</v>
      </c>
      <c r="AM48" s="20">
        <v>16</v>
      </c>
      <c r="AN48" s="20">
        <v>3</v>
      </c>
      <c r="AO48" s="20">
        <v>15</v>
      </c>
      <c r="AP48" s="68">
        <v>34.196668736093152</v>
      </c>
      <c r="AQ48" s="68">
        <v>8.9628094931143281</v>
      </c>
      <c r="AS48" s="20">
        <f t="shared" si="4"/>
        <v>40</v>
      </c>
      <c r="AT48" s="20">
        <v>9198</v>
      </c>
      <c r="AU48" s="20" t="s">
        <v>76</v>
      </c>
      <c r="AV48" s="45">
        <v>71</v>
      </c>
      <c r="AW48" s="45">
        <v>6</v>
      </c>
      <c r="AX48" s="39">
        <v>95382</v>
      </c>
      <c r="AY48" s="20">
        <v>19</v>
      </c>
      <c r="AZ48" s="20">
        <v>21</v>
      </c>
      <c r="BA48" s="20">
        <v>3</v>
      </c>
      <c r="BB48" s="20">
        <v>27</v>
      </c>
      <c r="BC48" s="20">
        <v>25</v>
      </c>
      <c r="BD48" s="20">
        <v>43</v>
      </c>
      <c r="BE48" s="68">
        <v>10.617722813909667</v>
      </c>
      <c r="BF48" s="68">
        <v>30.731994217773988</v>
      </c>
    </row>
    <row r="49" spans="1:58">
      <c r="A49" s="20">
        <v>6576</v>
      </c>
      <c r="B49" s="20" t="s">
        <v>66</v>
      </c>
      <c r="C49" s="27">
        <v>94</v>
      </c>
      <c r="D49" s="27">
        <v>3</v>
      </c>
      <c r="E49" s="27">
        <v>81437</v>
      </c>
      <c r="F49" s="20">
        <f t="shared" si="5"/>
        <v>41</v>
      </c>
      <c r="H49" s="20">
        <v>7925</v>
      </c>
      <c r="I49" s="20" t="s">
        <v>102</v>
      </c>
      <c r="J49" s="20">
        <v>48</v>
      </c>
      <c r="K49" s="20">
        <v>1</v>
      </c>
      <c r="L49" s="20">
        <v>61089</v>
      </c>
      <c r="M49" s="20">
        <v>2</v>
      </c>
      <c r="N49" s="20">
        <f t="shared" si="8"/>
        <v>41</v>
      </c>
      <c r="P49" s="20">
        <v>8817</v>
      </c>
      <c r="Q49" s="20" t="s">
        <v>45</v>
      </c>
      <c r="R49" s="20">
        <v>69</v>
      </c>
      <c r="S49" s="20">
        <v>6</v>
      </c>
      <c r="T49" s="20">
        <v>9377</v>
      </c>
      <c r="U49" s="20">
        <v>39</v>
      </c>
      <c r="V49" s="20">
        <v>18</v>
      </c>
      <c r="W49" s="20">
        <f t="shared" si="9"/>
        <v>41</v>
      </c>
      <c r="X49" s="20">
        <f t="shared" si="0"/>
        <v>7</v>
      </c>
      <c r="Y49" s="20">
        <f t="shared" si="1"/>
        <v>28</v>
      </c>
      <c r="Z49" s="20">
        <f t="shared" si="2"/>
        <v>5</v>
      </c>
      <c r="AA49" s="20">
        <f t="shared" si="6"/>
        <v>30.645990052945059</v>
      </c>
      <c r="AB49" s="20">
        <f t="shared" si="7"/>
        <v>9.9328838837926821</v>
      </c>
      <c r="AD49" s="20">
        <f t="shared" si="10"/>
        <v>24</v>
      </c>
      <c r="AE49" s="20">
        <v>1323</v>
      </c>
      <c r="AF49" s="20" t="s">
        <v>81</v>
      </c>
      <c r="AG49" s="45">
        <v>34</v>
      </c>
      <c r="AH49" s="45">
        <v>2</v>
      </c>
      <c r="AI49" s="39">
        <v>10517</v>
      </c>
      <c r="AJ49" s="20">
        <v>31</v>
      </c>
      <c r="AK49" s="20">
        <v>40</v>
      </c>
      <c r="AL49" s="20">
        <v>40</v>
      </c>
      <c r="AM49" s="20">
        <v>15</v>
      </c>
      <c r="AN49" s="20">
        <v>6</v>
      </c>
      <c r="AO49" s="20">
        <v>6</v>
      </c>
      <c r="AP49" s="68">
        <v>36.741811000284549</v>
      </c>
      <c r="AQ49" s="68">
        <v>8.1432528497847212</v>
      </c>
      <c r="AS49" s="20">
        <f t="shared" si="4"/>
        <v>41</v>
      </c>
      <c r="AT49" s="20">
        <v>7925</v>
      </c>
      <c r="AU49" s="20" t="s">
        <v>102</v>
      </c>
      <c r="AV49" s="45">
        <v>48</v>
      </c>
      <c r="AW49" s="45">
        <v>1</v>
      </c>
      <c r="AX49" s="39">
        <v>61089</v>
      </c>
      <c r="AY49" s="20">
        <v>2</v>
      </c>
      <c r="AZ49" s="20">
        <v>41</v>
      </c>
      <c r="BA49" s="20">
        <v>13</v>
      </c>
      <c r="BB49" s="20">
        <v>44</v>
      </c>
      <c r="BC49" s="20">
        <v>5</v>
      </c>
      <c r="BD49" s="20">
        <v>33</v>
      </c>
      <c r="BE49" s="68">
        <v>10.21533001764835</v>
      </c>
      <c r="BF49" s="68">
        <v>19.363277681965979</v>
      </c>
    </row>
    <row r="50" spans="1:58">
      <c r="A50" s="20">
        <v>5774</v>
      </c>
      <c r="B50" s="19" t="s">
        <v>83</v>
      </c>
      <c r="C50" s="27">
        <v>96</v>
      </c>
      <c r="D50" s="27">
        <v>1</v>
      </c>
      <c r="E50" s="27">
        <v>30198</v>
      </c>
      <c r="F50" s="20">
        <f t="shared" si="5"/>
        <v>42</v>
      </c>
      <c r="H50" s="20">
        <v>7760</v>
      </c>
      <c r="I50" s="20" t="s">
        <v>71</v>
      </c>
      <c r="J50" s="20">
        <v>60</v>
      </c>
      <c r="K50" s="20">
        <v>1</v>
      </c>
      <c r="L50" s="20">
        <v>11658</v>
      </c>
      <c r="M50" s="20">
        <v>38</v>
      </c>
      <c r="N50" s="20">
        <f t="shared" si="8"/>
        <v>42</v>
      </c>
      <c r="P50" s="20">
        <v>8036</v>
      </c>
      <c r="Q50" s="20" t="s">
        <v>50</v>
      </c>
      <c r="R50" s="20">
        <v>52</v>
      </c>
      <c r="S50" s="20">
        <v>8</v>
      </c>
      <c r="T50" s="20">
        <v>7787</v>
      </c>
      <c r="U50" s="20">
        <v>28</v>
      </c>
      <c r="V50" s="20">
        <v>10</v>
      </c>
      <c r="W50" s="20">
        <f t="shared" si="9"/>
        <v>42</v>
      </c>
      <c r="X50" s="20">
        <f t="shared" si="0"/>
        <v>18</v>
      </c>
      <c r="Y50" s="20">
        <f t="shared" si="1"/>
        <v>36</v>
      </c>
      <c r="Z50" s="20">
        <f t="shared" si="2"/>
        <v>4</v>
      </c>
      <c r="AA50" s="20">
        <f t="shared" si="6"/>
        <v>22.740627302811877</v>
      </c>
      <c r="AB50" s="20">
        <f t="shared" si="7"/>
        <v>13.736570910639982</v>
      </c>
      <c r="AD50" s="20">
        <f t="shared" si="10"/>
        <v>25</v>
      </c>
      <c r="AE50" s="20">
        <v>1049</v>
      </c>
      <c r="AF50" s="20" t="s">
        <v>41</v>
      </c>
      <c r="AG50" s="45">
        <v>28</v>
      </c>
      <c r="AH50" s="45">
        <v>8</v>
      </c>
      <c r="AI50" s="39">
        <v>1361</v>
      </c>
      <c r="AJ50" s="20">
        <v>36</v>
      </c>
      <c r="AK50" s="20">
        <v>8</v>
      </c>
      <c r="AL50" s="20">
        <v>45</v>
      </c>
      <c r="AM50" s="20">
        <v>10</v>
      </c>
      <c r="AN50" s="20">
        <v>38</v>
      </c>
      <c r="AO50" s="20">
        <v>1</v>
      </c>
      <c r="AP50" s="68">
        <v>23.489205847013167</v>
      </c>
      <c r="AQ50" s="68">
        <v>7.2431564434417401</v>
      </c>
      <c r="AS50" s="20">
        <f>1</f>
        <v>1</v>
      </c>
      <c r="AT50" s="20">
        <v>3210</v>
      </c>
      <c r="AU50" s="20" t="s">
        <v>48</v>
      </c>
      <c r="AV50" s="45">
        <v>44</v>
      </c>
      <c r="AW50" s="45">
        <v>5</v>
      </c>
      <c r="AX50" s="39">
        <v>98114</v>
      </c>
      <c r="AY50" s="20">
        <v>35</v>
      </c>
      <c r="AZ50" s="20">
        <v>25</v>
      </c>
      <c r="BA50" s="20">
        <v>1</v>
      </c>
      <c r="BB50" s="20">
        <v>11</v>
      </c>
      <c r="BC50" s="20">
        <v>21</v>
      </c>
      <c r="BD50" s="20">
        <v>45</v>
      </c>
      <c r="BE50" s="68">
        <v>9.5646559138619409</v>
      </c>
      <c r="BF50" s="68">
        <v>21.824359046374362</v>
      </c>
    </row>
    <row r="51" spans="1:58">
      <c r="A51" s="20">
        <v>4141</v>
      </c>
      <c r="B51" s="20" t="s">
        <v>75</v>
      </c>
      <c r="C51" s="27">
        <v>98</v>
      </c>
      <c r="D51" s="27">
        <v>8</v>
      </c>
      <c r="E51" s="27">
        <v>54371</v>
      </c>
      <c r="F51" s="20">
        <f t="shared" si="5"/>
        <v>43</v>
      </c>
      <c r="H51" s="20">
        <v>5774</v>
      </c>
      <c r="I51" s="20" t="s">
        <v>82</v>
      </c>
      <c r="J51" s="20">
        <v>96</v>
      </c>
      <c r="K51" s="20">
        <v>1</v>
      </c>
      <c r="L51" s="20">
        <v>30198</v>
      </c>
      <c r="M51" s="20">
        <v>30</v>
      </c>
      <c r="N51" s="20">
        <f t="shared" si="8"/>
        <v>43</v>
      </c>
      <c r="P51" s="20">
        <v>7700</v>
      </c>
      <c r="Q51" s="20" t="s">
        <v>100</v>
      </c>
      <c r="R51" s="20">
        <v>21</v>
      </c>
      <c r="S51" s="20">
        <v>9</v>
      </c>
      <c r="T51" s="20">
        <v>3281</v>
      </c>
      <c r="U51" s="20">
        <v>43</v>
      </c>
      <c r="V51" s="20">
        <v>6</v>
      </c>
      <c r="W51" s="20">
        <f t="shared" si="9"/>
        <v>43</v>
      </c>
      <c r="X51" s="20">
        <f t="shared" si="0"/>
        <v>3</v>
      </c>
      <c r="Y51" s="20">
        <f t="shared" si="1"/>
        <v>40</v>
      </c>
      <c r="Z51" s="20">
        <f t="shared" si="2"/>
        <v>3</v>
      </c>
      <c r="AA51" s="20">
        <f t="shared" si="6"/>
        <v>22.302971042678752</v>
      </c>
      <c r="AB51" s="20">
        <f t="shared" si="7"/>
        <v>7.1137866089801252</v>
      </c>
      <c r="AD51" s="20">
        <f t="shared" si="10"/>
        <v>26</v>
      </c>
      <c r="AE51" s="20">
        <v>7700</v>
      </c>
      <c r="AF51" s="20" t="s">
        <v>100</v>
      </c>
      <c r="AG51" s="45">
        <v>21</v>
      </c>
      <c r="AH51" s="45">
        <v>9</v>
      </c>
      <c r="AI51" s="39">
        <v>3281</v>
      </c>
      <c r="AJ51" s="20">
        <v>43</v>
      </c>
      <c r="AK51" s="20">
        <v>6</v>
      </c>
      <c r="AL51" s="20">
        <v>43</v>
      </c>
      <c r="AM51" s="20">
        <v>3</v>
      </c>
      <c r="AN51" s="20">
        <v>40</v>
      </c>
      <c r="AO51" s="20">
        <v>3</v>
      </c>
      <c r="AP51" s="68">
        <v>22.302971042678752</v>
      </c>
      <c r="AQ51" s="68">
        <v>7.1137866089801252</v>
      </c>
      <c r="AS51" s="20">
        <f>AS50+1</f>
        <v>2</v>
      </c>
      <c r="AT51" s="20">
        <v>8008</v>
      </c>
      <c r="AU51" s="20" t="s">
        <v>92</v>
      </c>
      <c r="AV51" s="45">
        <v>7</v>
      </c>
      <c r="AW51" s="45">
        <v>9</v>
      </c>
      <c r="AX51" s="39">
        <v>11583</v>
      </c>
      <c r="AY51" s="20">
        <v>10</v>
      </c>
      <c r="AZ51" s="20">
        <v>2</v>
      </c>
      <c r="BA51" s="20">
        <v>39</v>
      </c>
      <c r="BB51" s="20">
        <v>36</v>
      </c>
      <c r="BC51" s="20">
        <v>44</v>
      </c>
      <c r="BD51" s="20">
        <v>7</v>
      </c>
      <c r="BE51" s="68">
        <v>9.2051640825158891</v>
      </c>
      <c r="BF51" s="68">
        <v>22.298949590906997</v>
      </c>
    </row>
    <row r="52" spans="1:58">
      <c r="A52" s="20">
        <v>5547</v>
      </c>
      <c r="B52" s="20" t="s">
        <v>44</v>
      </c>
      <c r="C52" s="27">
        <v>98</v>
      </c>
      <c r="D52" s="27">
        <v>5</v>
      </c>
      <c r="E52" s="27">
        <v>62663</v>
      </c>
      <c r="F52" s="20">
        <f t="shared" si="5"/>
        <v>44</v>
      </c>
      <c r="H52" s="20">
        <v>8255</v>
      </c>
      <c r="I52" s="20" t="s">
        <v>53</v>
      </c>
      <c r="J52" s="20">
        <v>23</v>
      </c>
      <c r="K52" s="20">
        <v>1</v>
      </c>
      <c r="L52" s="20">
        <v>49463</v>
      </c>
      <c r="M52" s="20">
        <v>23</v>
      </c>
      <c r="N52" s="20">
        <f t="shared" si="8"/>
        <v>44</v>
      </c>
      <c r="P52" s="20">
        <v>6814</v>
      </c>
      <c r="Q52" s="20" t="s">
        <v>86</v>
      </c>
      <c r="R52" s="20">
        <v>10</v>
      </c>
      <c r="S52" s="20">
        <v>3</v>
      </c>
      <c r="T52" s="20">
        <v>2607</v>
      </c>
      <c r="U52" s="20">
        <v>4</v>
      </c>
      <c r="V52" s="20">
        <v>33</v>
      </c>
      <c r="W52" s="20">
        <f t="shared" si="9"/>
        <v>44</v>
      </c>
      <c r="X52" s="20">
        <f t="shared" si="0"/>
        <v>42</v>
      </c>
      <c r="Y52" s="20">
        <f t="shared" si="1"/>
        <v>13</v>
      </c>
      <c r="Z52" s="20">
        <f t="shared" si="2"/>
        <v>2</v>
      </c>
      <c r="AA52" s="20">
        <f t="shared" si="6"/>
        <v>17.975274694151356</v>
      </c>
      <c r="AB52" s="20">
        <f t="shared" si="7"/>
        <v>10.297715269155372</v>
      </c>
      <c r="AD52" s="20">
        <f t="shared" si="10"/>
        <v>27</v>
      </c>
      <c r="AE52" s="20">
        <v>7760</v>
      </c>
      <c r="AF52" s="20" t="s">
        <v>71</v>
      </c>
      <c r="AG52" s="45">
        <v>60</v>
      </c>
      <c r="AH52" s="45">
        <v>1</v>
      </c>
      <c r="AI52" s="39">
        <v>11658</v>
      </c>
      <c r="AJ52" s="20">
        <v>38</v>
      </c>
      <c r="AK52" s="20">
        <v>42</v>
      </c>
      <c r="AL52" s="20">
        <v>38</v>
      </c>
      <c r="AM52" s="20">
        <v>8</v>
      </c>
      <c r="AN52" s="20">
        <v>4</v>
      </c>
      <c r="AO52" s="20">
        <v>8</v>
      </c>
      <c r="AP52" s="68">
        <v>39.289107302379392</v>
      </c>
      <c r="AQ52" s="68">
        <v>6.3496042078727974</v>
      </c>
      <c r="AS52" s="20">
        <f>AS51+1</f>
        <v>3</v>
      </c>
      <c r="AT52" s="20">
        <v>2961</v>
      </c>
      <c r="AU52" s="20" t="s">
        <v>85</v>
      </c>
      <c r="AV52" s="45">
        <v>9</v>
      </c>
      <c r="AW52" s="45">
        <v>9</v>
      </c>
      <c r="AX52" s="39">
        <v>57140</v>
      </c>
      <c r="AY52" s="20">
        <v>11</v>
      </c>
      <c r="AZ52" s="20">
        <v>3</v>
      </c>
      <c r="BA52" s="20">
        <v>16</v>
      </c>
      <c r="BB52" s="20">
        <v>35</v>
      </c>
      <c r="BC52" s="20">
        <v>43</v>
      </c>
      <c r="BD52" s="20">
        <v>30</v>
      </c>
      <c r="BE52" s="68">
        <v>8.0824800412443789</v>
      </c>
      <c r="BF52" s="68">
        <v>35.608410250492888</v>
      </c>
    </row>
    <row r="53" spans="1:58">
      <c r="A53" s="20">
        <v>9085</v>
      </c>
      <c r="B53" s="20" t="s">
        <v>80</v>
      </c>
      <c r="C53" s="27">
        <v>99</v>
      </c>
      <c r="D53" s="27">
        <v>4</v>
      </c>
      <c r="E53" s="27">
        <v>92835</v>
      </c>
      <c r="F53" s="20">
        <f t="shared" si="5"/>
        <v>45</v>
      </c>
      <c r="H53" s="20">
        <v>2453</v>
      </c>
      <c r="I53" s="20" t="s">
        <v>54</v>
      </c>
      <c r="J53" s="20">
        <v>30</v>
      </c>
      <c r="K53" s="20">
        <v>1</v>
      </c>
      <c r="L53" s="20">
        <v>37070</v>
      </c>
      <c r="M53" s="20">
        <v>40</v>
      </c>
      <c r="N53" s="20">
        <f t="shared" si="8"/>
        <v>45</v>
      </c>
      <c r="P53" s="20">
        <v>1049</v>
      </c>
      <c r="Q53" s="20" t="s">
        <v>41</v>
      </c>
      <c r="R53" s="20">
        <v>28</v>
      </c>
      <c r="S53" s="20">
        <v>8</v>
      </c>
      <c r="T53" s="20">
        <v>1361</v>
      </c>
      <c r="U53" s="20">
        <v>36</v>
      </c>
      <c r="V53" s="20">
        <v>8</v>
      </c>
      <c r="W53" s="20">
        <f t="shared" si="9"/>
        <v>45</v>
      </c>
      <c r="X53" s="20">
        <f t="shared" si="0"/>
        <v>10</v>
      </c>
      <c r="Y53" s="20">
        <f t="shared" si="1"/>
        <v>38</v>
      </c>
      <c r="Z53" s="20">
        <f t="shared" si="2"/>
        <v>1</v>
      </c>
      <c r="AA53" s="20">
        <f t="shared" si="6"/>
        <v>23.489205847013167</v>
      </c>
      <c r="AB53" s="20">
        <f t="shared" si="7"/>
        <v>7.2431564434417401</v>
      </c>
      <c r="AD53" s="20">
        <f t="shared" si="10"/>
        <v>28</v>
      </c>
      <c r="AE53" s="20">
        <v>2453</v>
      </c>
      <c r="AF53" s="20" t="s">
        <v>54</v>
      </c>
      <c r="AG53" s="45">
        <v>30</v>
      </c>
      <c r="AH53" s="45">
        <v>1</v>
      </c>
      <c r="AI53" s="39">
        <v>37070</v>
      </c>
      <c r="AJ53" s="20">
        <v>40</v>
      </c>
      <c r="AK53" s="20">
        <v>45</v>
      </c>
      <c r="AL53" s="20">
        <v>28</v>
      </c>
      <c r="AM53" s="20">
        <v>6</v>
      </c>
      <c r="AN53" s="20">
        <v>1</v>
      </c>
      <c r="AO53" s="20">
        <v>18</v>
      </c>
      <c r="AP53" s="68">
        <v>36.938295008956665</v>
      </c>
      <c r="AQ53" s="68">
        <v>4.7622031559045981</v>
      </c>
      <c r="AS53" s="20">
        <f>AS52+1</f>
        <v>4</v>
      </c>
      <c r="AT53" s="20">
        <v>3593</v>
      </c>
      <c r="AU53" s="20" t="s">
        <v>57</v>
      </c>
      <c r="AV53" s="45">
        <v>0</v>
      </c>
      <c r="AW53" s="45">
        <v>9</v>
      </c>
      <c r="AX53" s="39">
        <v>93551</v>
      </c>
      <c r="AY53" s="20">
        <v>1</v>
      </c>
      <c r="AZ53" s="20">
        <v>1</v>
      </c>
      <c r="BA53" s="20">
        <v>5</v>
      </c>
      <c r="BB53" s="20">
        <v>45</v>
      </c>
      <c r="BC53" s="20">
        <v>45</v>
      </c>
      <c r="BD53" s="20">
        <v>41</v>
      </c>
      <c r="BE53" s="68">
        <v>1.7099759466766968</v>
      </c>
      <c r="BF53" s="68">
        <v>43.625085863931737</v>
      </c>
    </row>
    <row r="54" spans="1:58">
      <c r="B54" s="27"/>
      <c r="C54" s="27"/>
      <c r="D54" s="27"/>
      <c r="E54" s="27"/>
    </row>
    <row r="55" spans="1:58">
      <c r="B55" s="27"/>
      <c r="C55" s="27"/>
      <c r="D55" s="27"/>
      <c r="E55" s="27"/>
    </row>
    <row r="56" spans="1:58">
      <c r="B56" s="27"/>
      <c r="C56" s="27"/>
      <c r="D56" s="27"/>
      <c r="E56" s="27"/>
    </row>
    <row r="57" spans="1:58">
      <c r="B57" s="27"/>
      <c r="C57" s="27"/>
      <c r="D57" s="27"/>
      <c r="E57" s="27"/>
    </row>
    <row r="58" spans="1:58">
      <c r="B58" s="27"/>
      <c r="C58" s="27"/>
      <c r="D58" s="27"/>
      <c r="E58" s="27"/>
    </row>
    <row r="59" spans="1:58">
      <c r="B59" s="27"/>
      <c r="C59" s="27"/>
      <c r="D59" s="27"/>
      <c r="E59" s="27"/>
    </row>
    <row r="60" spans="1:58">
      <c r="B60" s="27"/>
      <c r="C60" s="27"/>
      <c r="D60" s="27"/>
      <c r="E60" s="27"/>
    </row>
    <row r="61" spans="1:58">
      <c r="B61" s="27"/>
      <c r="C61" s="27"/>
      <c r="D61" s="27"/>
      <c r="E61" s="27"/>
    </row>
    <row r="62" spans="1:58">
      <c r="B62" s="27"/>
      <c r="C62" s="27"/>
      <c r="D62" s="27"/>
      <c r="E62" s="27"/>
    </row>
    <row r="63" spans="1:58">
      <c r="B63" s="27"/>
      <c r="C63" s="27"/>
      <c r="D63" s="27"/>
      <c r="E63" s="27"/>
    </row>
    <row r="64" spans="1:58">
      <c r="B64" s="27"/>
      <c r="C64" s="27"/>
      <c r="D64" s="27"/>
      <c r="E64" s="27"/>
    </row>
    <row r="65" spans="1:5">
      <c r="B65" s="27"/>
      <c r="C65" s="27"/>
      <c r="D65" s="27"/>
      <c r="E65" s="27"/>
    </row>
    <row r="66" spans="1:5">
      <c r="B66" s="27"/>
      <c r="C66" s="27"/>
      <c r="D66" s="27"/>
      <c r="E66" s="27"/>
    </row>
    <row r="67" spans="1:5">
      <c r="B67" s="27"/>
      <c r="C67" s="27"/>
      <c r="D67" s="27"/>
      <c r="E67" s="27"/>
    </row>
    <row r="68" spans="1:5">
      <c r="B68" s="27"/>
      <c r="C68" s="27"/>
      <c r="D68" s="27"/>
      <c r="E68" s="27"/>
    </row>
    <row r="69" spans="1:5">
      <c r="A69" s="27"/>
      <c r="B69" s="27"/>
      <c r="C69" s="27"/>
      <c r="D69" s="27"/>
      <c r="E69" s="27"/>
    </row>
    <row r="70" spans="1:5">
      <c r="A70" s="27"/>
      <c r="B70" s="27"/>
      <c r="C70" s="27"/>
      <c r="D70" s="27"/>
      <c r="E70" s="27"/>
    </row>
    <row r="71" spans="1:5">
      <c r="A71" s="27"/>
      <c r="B71" s="27"/>
      <c r="C71" s="27"/>
      <c r="D71" s="27"/>
      <c r="E71" s="27"/>
    </row>
    <row r="72" spans="1:5">
      <c r="A72" s="27"/>
      <c r="B72" s="27"/>
      <c r="C72" s="27"/>
      <c r="D72" s="27"/>
      <c r="E72" s="27"/>
    </row>
    <row r="73" spans="1:5">
      <c r="A73" s="27"/>
      <c r="B73" s="27"/>
      <c r="C73" s="27"/>
      <c r="D73" s="27"/>
      <c r="E73" s="27"/>
    </row>
    <row r="74" spans="1:5">
      <c r="A74" s="27"/>
      <c r="B74" s="27"/>
      <c r="C74" s="27"/>
      <c r="D74" s="27"/>
      <c r="E74" s="27"/>
    </row>
    <row r="75" spans="1:5">
      <c r="A75" s="27"/>
      <c r="B75" s="27"/>
      <c r="C75" s="27"/>
      <c r="D75" s="27"/>
      <c r="E75" s="27"/>
    </row>
    <row r="76" spans="1:5">
      <c r="A76" s="27"/>
      <c r="B76" s="27"/>
      <c r="C76" s="27"/>
      <c r="D76" s="27"/>
      <c r="E76" s="27"/>
    </row>
    <row r="77" spans="1:5">
      <c r="A77" s="27"/>
      <c r="B77" s="27"/>
      <c r="C77" s="27"/>
      <c r="D77" s="27"/>
      <c r="E77" s="27"/>
    </row>
    <row r="78" spans="1:5">
      <c r="B78" s="27"/>
      <c r="C78" s="27"/>
      <c r="D78" s="27"/>
      <c r="E78" s="27"/>
    </row>
    <row r="79" spans="1:5">
      <c r="B79" s="27"/>
      <c r="C79" s="27"/>
      <c r="D79" s="27"/>
      <c r="E79" s="27"/>
    </row>
    <row r="80" spans="1:5">
      <c r="B80" s="27"/>
      <c r="C80" s="27"/>
      <c r="D80" s="27"/>
      <c r="E80" s="27"/>
    </row>
    <row r="81" spans="2:5">
      <c r="B81" s="27"/>
      <c r="C81" s="27"/>
      <c r="D81" s="27"/>
      <c r="E81" s="27"/>
    </row>
    <row r="82" spans="2:5">
      <c r="B82" s="27"/>
      <c r="C82" s="27"/>
      <c r="D82" s="27"/>
      <c r="E82" s="27"/>
    </row>
    <row r="83" spans="2:5">
      <c r="B83" s="27"/>
      <c r="C83" s="27"/>
      <c r="D83" s="27"/>
      <c r="E83" s="27"/>
    </row>
    <row r="84" spans="2:5">
      <c r="B84" s="27"/>
      <c r="C84" s="27"/>
      <c r="D84" s="27"/>
      <c r="E84" s="27"/>
    </row>
    <row r="85" spans="2:5">
      <c r="B85" s="27"/>
      <c r="C85" s="27"/>
      <c r="D85" s="27"/>
      <c r="E85" s="27"/>
    </row>
    <row r="86" spans="2:5">
      <c r="B86" s="27"/>
      <c r="C86" s="27"/>
      <c r="D86" s="27"/>
      <c r="E86" s="27"/>
    </row>
    <row r="87" spans="2:5">
      <c r="B87" s="27"/>
      <c r="C87" s="27"/>
      <c r="D87" s="27"/>
      <c r="E87" s="27"/>
    </row>
    <row r="88" spans="2:5">
      <c r="B88" s="27"/>
      <c r="C88" s="27"/>
      <c r="D88" s="27"/>
      <c r="E88" s="27"/>
    </row>
    <row r="89" spans="2:5">
      <c r="B89" s="27"/>
      <c r="C89" s="27"/>
      <c r="D89" s="27"/>
      <c r="E89" s="27"/>
    </row>
    <row r="90" spans="2:5">
      <c r="B90" s="27"/>
      <c r="C90" s="27"/>
      <c r="D90" s="27"/>
      <c r="E90" s="27"/>
    </row>
    <row r="91" spans="2:5">
      <c r="B91" s="27"/>
      <c r="C91" s="27"/>
      <c r="D91" s="27"/>
      <c r="E91" s="27"/>
    </row>
    <row r="92" spans="2:5">
      <c r="B92" s="27"/>
      <c r="C92" s="27"/>
      <c r="D92" s="27"/>
      <c r="E92" s="27"/>
    </row>
    <row r="93" spans="2:5">
      <c r="B93" s="27"/>
      <c r="C93" s="27"/>
      <c r="D93" s="27"/>
      <c r="E93" s="27"/>
    </row>
    <row r="94" spans="2:5">
      <c r="B94" s="27"/>
      <c r="C94" s="27"/>
      <c r="D94" s="27"/>
      <c r="E94" s="27"/>
    </row>
    <row r="95" spans="2:5">
      <c r="B95" s="27"/>
      <c r="C95" s="27"/>
      <c r="D95" s="27"/>
      <c r="E95" s="27"/>
    </row>
    <row r="96" spans="2:5">
      <c r="B96" s="27"/>
      <c r="C96" s="27"/>
      <c r="D96" s="27"/>
      <c r="E96" s="27"/>
    </row>
    <row r="97" spans="3:5">
      <c r="C97" s="27"/>
      <c r="D97" s="27"/>
      <c r="E97" s="27"/>
    </row>
    <row r="98" spans="3:5">
      <c r="C98" s="27"/>
      <c r="D98" s="27"/>
      <c r="E98" s="27"/>
    </row>
    <row r="99" spans="3:5">
      <c r="C99" s="27"/>
      <c r="D99" s="27"/>
      <c r="E99" s="27"/>
    </row>
    <row r="100" spans="3:5">
      <c r="C100" s="27"/>
      <c r="D100" s="27"/>
      <c r="E100" s="27"/>
    </row>
    <row r="101" spans="3:5">
      <c r="C101" s="27"/>
      <c r="D101" s="27"/>
      <c r="E101" s="27"/>
    </row>
    <row r="102" spans="3:5">
      <c r="C102" s="27"/>
      <c r="D102" s="27"/>
      <c r="E102" s="27"/>
    </row>
    <row r="103" spans="3:5">
      <c r="C103" s="27"/>
      <c r="D103" s="27"/>
      <c r="E103" s="27"/>
    </row>
    <row r="104" spans="3:5">
      <c r="C104" s="27"/>
      <c r="D104" s="27"/>
      <c r="E104" s="27"/>
    </row>
    <row r="105" spans="3:5">
      <c r="C105" s="27"/>
      <c r="D105" s="27"/>
      <c r="E105" s="27"/>
    </row>
    <row r="106" spans="3:5">
      <c r="C106" s="27"/>
      <c r="D106" s="27"/>
      <c r="E106" s="27"/>
    </row>
    <row r="107" spans="3:5">
      <c r="C107" s="27"/>
      <c r="D107" s="27"/>
      <c r="E107" s="27"/>
    </row>
    <row r="108" spans="3:5">
      <c r="C108" s="27"/>
      <c r="D108" s="27"/>
      <c r="E108" s="27"/>
    </row>
  </sheetData>
  <sortState ref="AT9:BF53">
    <sortCondition descending="1" ref="BE9:BE53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7"/>
  <sheetViews>
    <sheetView zoomScaleNormal="100" workbookViewId="0"/>
  </sheetViews>
  <sheetFormatPr defaultRowHeight="13.5"/>
  <cols>
    <col min="2" max="2" width="9.25" bestFit="1" customWidth="1"/>
    <col min="3" max="3" width="9.5" bestFit="1" customWidth="1"/>
    <col min="4" max="5" width="9.25" bestFit="1" customWidth="1"/>
    <col min="6" max="6" width="9.625" customWidth="1"/>
    <col min="7" max="9" width="9.25" customWidth="1"/>
    <col min="10" max="10" width="10.25" bestFit="1" customWidth="1"/>
    <col min="11" max="11" width="9.625" customWidth="1"/>
  </cols>
  <sheetData>
    <row r="2" spans="1:12">
      <c r="A2" t="s">
        <v>167</v>
      </c>
    </row>
    <row r="3" spans="1:12">
      <c r="A3" s="13"/>
    </row>
    <row r="4" spans="1:12">
      <c r="A4" s="13"/>
      <c r="B4" t="s">
        <v>168</v>
      </c>
    </row>
    <row r="5" spans="1:12">
      <c r="A5" s="14"/>
      <c r="B5" s="1" t="s">
        <v>2</v>
      </c>
      <c r="C5" s="1" t="s">
        <v>3</v>
      </c>
      <c r="D5" s="1" t="s">
        <v>166</v>
      </c>
      <c r="E5" s="1" t="s">
        <v>164</v>
      </c>
      <c r="F5" s="1" t="s">
        <v>165</v>
      </c>
    </row>
    <row r="6" spans="1:12">
      <c r="A6" s="1" t="s">
        <v>0</v>
      </c>
      <c r="B6" s="4">
        <f>SLOPE(B19:B1048576,A19:A1048576)</f>
        <v>427810.85263157892</v>
      </c>
      <c r="C6" s="4">
        <f>INTERCEPT(B19:B1048576,A19:A1048576)</f>
        <v>-2512906.7368421047</v>
      </c>
      <c r="D6" s="6">
        <f>CORREL(B19:B1048576,A19:A1048576)</f>
        <v>0.99794156816571067</v>
      </c>
      <c r="E6" s="6">
        <f>B6*F6+C6</f>
        <v>8182364.5789473671</v>
      </c>
      <c r="F6" s="17">
        <v>25</v>
      </c>
      <c r="G6" t="s">
        <v>169</v>
      </c>
    </row>
    <row r="7" spans="1:12">
      <c r="A7" s="1" t="s">
        <v>6</v>
      </c>
      <c r="B7" s="4">
        <f>SLOPE(C19:C1048576,A19:A1048576)</f>
        <v>264618.3807017543</v>
      </c>
      <c r="C7" s="4">
        <f>INTERCEPT(C19:C1048576,A19:A1048576)</f>
        <v>1558433.3421052648</v>
      </c>
      <c r="D7" s="6">
        <f>CORREL(C19:C1048576,A19:A1048576)</f>
        <v>0.99483378159536662</v>
      </c>
      <c r="E7" s="6">
        <f>B7*F7+C7</f>
        <v>8173892.8596491227</v>
      </c>
      <c r="F7" s="6">
        <f>F6</f>
        <v>25</v>
      </c>
    </row>
    <row r="8" spans="1:12">
      <c r="E8" t="s">
        <v>170</v>
      </c>
    </row>
    <row r="10" spans="1:12">
      <c r="B10" t="s">
        <v>5</v>
      </c>
    </row>
    <row r="11" spans="1:12">
      <c r="B11" t="s">
        <v>14</v>
      </c>
      <c r="F11" t="s">
        <v>15</v>
      </c>
      <c r="J11" t="s">
        <v>171</v>
      </c>
    </row>
    <row r="12" spans="1:12">
      <c r="A12" s="2" t="s">
        <v>26</v>
      </c>
      <c r="B12" s="15" t="s">
        <v>23</v>
      </c>
      <c r="C12" s="16" t="s">
        <v>6</v>
      </c>
      <c r="D12" s="16" t="s">
        <v>7</v>
      </c>
      <c r="E12" s="16" t="s">
        <v>8</v>
      </c>
      <c r="F12" s="9" t="s">
        <v>0</v>
      </c>
      <c r="G12" s="9" t="s">
        <v>6</v>
      </c>
      <c r="H12" s="9" t="s">
        <v>7</v>
      </c>
      <c r="I12" s="9" t="s">
        <v>8</v>
      </c>
      <c r="J12" s="9" t="s">
        <v>267</v>
      </c>
      <c r="K12" s="9" t="s">
        <v>9</v>
      </c>
      <c r="L12" s="9" t="s">
        <v>10</v>
      </c>
    </row>
    <row r="13" spans="1:12">
      <c r="A13" s="8">
        <v>0</v>
      </c>
      <c r="B13" s="5">
        <v>0</v>
      </c>
      <c r="C13" s="5">
        <f t="shared" ref="C13:C27" si="0">D13+E13</f>
        <v>1500000</v>
      </c>
      <c r="D13" s="5">
        <v>1500000</v>
      </c>
      <c r="E13" s="5">
        <f>B13*0.75</f>
        <v>0</v>
      </c>
      <c r="F13" s="5">
        <f>$B$6*A13+$C$6</f>
        <v>-2512906.7368421047</v>
      </c>
      <c r="G13" s="5">
        <f>$B$7*A13+$C$7</f>
        <v>1558433.3421052648</v>
      </c>
      <c r="H13" s="5">
        <f>$C$7</f>
        <v>1558433.3421052648</v>
      </c>
      <c r="I13" s="5">
        <f>G13-H13</f>
        <v>0</v>
      </c>
      <c r="J13" s="5">
        <f>F13-G13</f>
        <v>-4071340.0789473695</v>
      </c>
      <c r="K13" s="5">
        <f>F13-I13</f>
        <v>-2512906.7368421047</v>
      </c>
      <c r="L13" s="7">
        <v>0</v>
      </c>
    </row>
    <row r="14" spans="1:12">
      <c r="A14" s="8">
        <f t="shared" ref="A14:A37" si="1">A13+1</f>
        <v>1</v>
      </c>
      <c r="B14" s="5">
        <v>3458</v>
      </c>
      <c r="C14" s="5">
        <f t="shared" si="0"/>
        <v>1730452</v>
      </c>
      <c r="D14" s="5">
        <v>1500000</v>
      </c>
      <c r="E14" s="5">
        <v>230452</v>
      </c>
      <c r="F14" s="5">
        <f>$B$6*A14+$C$6</f>
        <v>-2085095.8842105258</v>
      </c>
      <c r="G14" s="5">
        <f>$B$7*A14+$C$7</f>
        <v>1823051.722807019</v>
      </c>
      <c r="H14" s="5">
        <f>$C$7</f>
        <v>1558433.3421052648</v>
      </c>
      <c r="I14" s="5">
        <f t="shared" ref="I14:I27" si="2">G14-H14</f>
        <v>264618.38070175424</v>
      </c>
      <c r="J14" s="5">
        <f t="shared" ref="J14:J27" si="3">F14-G14</f>
        <v>-3908147.607017545</v>
      </c>
      <c r="K14" s="5">
        <f t="shared" ref="K14:K27" si="4">F14-I14</f>
        <v>-2349714.2649122803</v>
      </c>
      <c r="L14" s="7">
        <f>K14/F14</f>
        <v>1.1269094542392932</v>
      </c>
    </row>
    <row r="15" spans="1:12">
      <c r="A15" s="8">
        <f t="shared" si="1"/>
        <v>2</v>
      </c>
      <c r="B15" s="5">
        <v>7098</v>
      </c>
      <c r="C15" s="5">
        <f t="shared" si="0"/>
        <v>1968051</v>
      </c>
      <c r="D15" s="5">
        <v>1500000</v>
      </c>
      <c r="E15" s="5">
        <v>468051</v>
      </c>
      <c r="F15" s="5">
        <f>$B$6*A15+$C$6</f>
        <v>-1657285.0315789469</v>
      </c>
      <c r="G15" s="5">
        <f t="shared" ref="G15:G27" si="5">$B$7*A15+$C$7</f>
        <v>2087670.1035087733</v>
      </c>
      <c r="H15" s="5">
        <f t="shared" ref="H15:H37" si="6">$C$7</f>
        <v>1558433.3421052648</v>
      </c>
      <c r="I15" s="5">
        <f t="shared" si="2"/>
        <v>529236.76140350848</v>
      </c>
      <c r="J15" s="5">
        <f t="shared" si="3"/>
        <v>-3744955.1350877201</v>
      </c>
      <c r="K15" s="5">
        <f t="shared" si="4"/>
        <v>-2186521.7929824553</v>
      </c>
      <c r="L15" s="7">
        <f t="shared" ref="L15:L27" si="7">K15/F15</f>
        <v>1.3193396134757147</v>
      </c>
    </row>
    <row r="16" spans="1:12">
      <c r="A16" s="8">
        <f t="shared" si="1"/>
        <v>3</v>
      </c>
      <c r="B16" s="5">
        <v>12054</v>
      </c>
      <c r="C16" s="5">
        <f t="shared" si="0"/>
        <v>2250246</v>
      </c>
      <c r="D16" s="5">
        <v>1500000</v>
      </c>
      <c r="E16" s="5">
        <v>750246</v>
      </c>
      <c r="F16" s="5">
        <f t="shared" ref="F16:F27" si="8">$B$6*A16+$C$6</f>
        <v>-1229474.1789473679</v>
      </c>
      <c r="G16" s="5">
        <f>$B$7*A16+$C$7</f>
        <v>2352288.4842105275</v>
      </c>
      <c r="H16" s="5">
        <f t="shared" si="6"/>
        <v>1558433.3421052648</v>
      </c>
      <c r="I16" s="5">
        <f>G16-H16</f>
        <v>793855.14210526273</v>
      </c>
      <c r="J16" s="5">
        <f>F16-G16</f>
        <v>-3581762.6631578952</v>
      </c>
      <c r="K16" s="5">
        <f>F16-I16</f>
        <v>-2023329.3210526307</v>
      </c>
      <c r="L16" s="7">
        <f t="shared" ref="L16:L21" si="9">K16/F16</f>
        <v>1.6456867136363396</v>
      </c>
    </row>
    <row r="17" spans="1:12">
      <c r="A17" s="8">
        <f t="shared" si="1"/>
        <v>4</v>
      </c>
      <c r="B17" s="5">
        <v>58230</v>
      </c>
      <c r="C17" s="5">
        <f t="shared" si="0"/>
        <v>2521980</v>
      </c>
      <c r="D17" s="5">
        <v>1500000</v>
      </c>
      <c r="E17" s="5">
        <v>1021980</v>
      </c>
      <c r="F17" s="5">
        <f t="shared" si="8"/>
        <v>-801663.32631578902</v>
      </c>
      <c r="G17" s="5">
        <f t="shared" si="5"/>
        <v>2616906.8649122817</v>
      </c>
      <c r="H17" s="5">
        <f t="shared" si="6"/>
        <v>1558433.3421052648</v>
      </c>
      <c r="I17" s="5">
        <f t="shared" si="2"/>
        <v>1058473.522807017</v>
      </c>
      <c r="J17" s="5">
        <f t="shared" si="3"/>
        <v>-3418570.1912280708</v>
      </c>
      <c r="K17" s="5">
        <f t="shared" si="4"/>
        <v>-1860136.849122806</v>
      </c>
      <c r="L17" s="7">
        <f t="shared" si="9"/>
        <v>2.3203466942556208</v>
      </c>
    </row>
    <row r="18" spans="1:12">
      <c r="A18" s="8">
        <f t="shared" si="1"/>
        <v>5</v>
      </c>
      <c r="B18" s="5">
        <v>170374</v>
      </c>
      <c r="C18" s="5">
        <f t="shared" si="0"/>
        <v>2740638</v>
      </c>
      <c r="D18" s="5">
        <v>1500000</v>
      </c>
      <c r="E18" s="5">
        <v>1240638</v>
      </c>
      <c r="F18" s="5">
        <f t="shared" si="8"/>
        <v>-373852.47368420986</v>
      </c>
      <c r="G18" s="5">
        <f t="shared" si="5"/>
        <v>2881525.245614036</v>
      </c>
      <c r="H18" s="5">
        <f t="shared" si="6"/>
        <v>1558433.3421052648</v>
      </c>
      <c r="I18" s="5">
        <f t="shared" si="2"/>
        <v>1323091.9035087712</v>
      </c>
      <c r="J18" s="5">
        <f t="shared" si="3"/>
        <v>-3255377.7192982459</v>
      </c>
      <c r="K18" s="5">
        <f t="shared" si="4"/>
        <v>-1696944.3771929811</v>
      </c>
      <c r="L18" s="7">
        <f t="shared" si="9"/>
        <v>4.5390748935538037</v>
      </c>
    </row>
    <row r="19" spans="1:12">
      <c r="A19" s="8">
        <f t="shared" si="1"/>
        <v>6</v>
      </c>
      <c r="B19" s="5">
        <v>360682</v>
      </c>
      <c r="C19" s="5">
        <f t="shared" si="0"/>
        <v>3003297</v>
      </c>
      <c r="D19" s="5">
        <v>1500000</v>
      </c>
      <c r="E19" s="5">
        <v>1503297</v>
      </c>
      <c r="F19" s="5">
        <f t="shared" si="8"/>
        <v>53958.378947368823</v>
      </c>
      <c r="G19" s="5">
        <f t="shared" si="5"/>
        <v>3146143.6263157907</v>
      </c>
      <c r="H19" s="5">
        <f t="shared" si="6"/>
        <v>1558433.3421052648</v>
      </c>
      <c r="I19" s="5">
        <f t="shared" si="2"/>
        <v>1587710.2842105259</v>
      </c>
      <c r="J19" s="5">
        <f t="shared" si="3"/>
        <v>-3092185.2473684219</v>
      </c>
      <c r="K19" s="5">
        <f t="shared" si="4"/>
        <v>-1533751.9052631571</v>
      </c>
      <c r="L19" s="7">
        <f t="shared" si="9"/>
        <v>-28.424721705579472</v>
      </c>
    </row>
    <row r="20" spans="1:12">
      <c r="A20" s="8">
        <f t="shared" si="1"/>
        <v>7</v>
      </c>
      <c r="B20" s="5">
        <v>680348</v>
      </c>
      <c r="C20" s="5">
        <f t="shared" si="0"/>
        <v>3269048</v>
      </c>
      <c r="D20" s="5">
        <v>1500000</v>
      </c>
      <c r="E20" s="5">
        <v>1769048</v>
      </c>
      <c r="F20" s="5">
        <f t="shared" si="8"/>
        <v>481769.23157894751</v>
      </c>
      <c r="G20" s="5">
        <f t="shared" si="5"/>
        <v>3410762.0070175449</v>
      </c>
      <c r="H20" s="5">
        <f t="shared" si="6"/>
        <v>1558433.3421052648</v>
      </c>
      <c r="I20" s="5">
        <f t="shared" si="2"/>
        <v>1852328.6649122802</v>
      </c>
      <c r="J20" s="5">
        <f t="shared" si="3"/>
        <v>-2928992.7754385974</v>
      </c>
      <c r="K20" s="5">
        <f t="shared" si="4"/>
        <v>-1370559.4333333327</v>
      </c>
      <c r="L20" s="7">
        <f t="shared" si="9"/>
        <v>-2.8448463361627923</v>
      </c>
    </row>
    <row r="21" spans="1:12">
      <c r="A21" s="8">
        <f t="shared" si="1"/>
        <v>8</v>
      </c>
      <c r="B21" s="5">
        <v>990397</v>
      </c>
      <c r="C21" s="5">
        <f t="shared" si="0"/>
        <v>3513690</v>
      </c>
      <c r="D21" s="5">
        <v>1500000</v>
      </c>
      <c r="E21" s="5">
        <v>2013690</v>
      </c>
      <c r="F21" s="5">
        <f t="shared" si="8"/>
        <v>909580.08421052666</v>
      </c>
      <c r="G21" s="5">
        <f t="shared" si="5"/>
        <v>3675380.3877192992</v>
      </c>
      <c r="H21" s="5">
        <f t="shared" si="6"/>
        <v>1558433.3421052648</v>
      </c>
      <c r="I21" s="5">
        <f t="shared" si="2"/>
        <v>2116947.0456140344</v>
      </c>
      <c r="J21" s="5">
        <f t="shared" si="3"/>
        <v>-2765800.3035087725</v>
      </c>
      <c r="K21" s="5">
        <f t="shared" si="4"/>
        <v>-1207366.9614035077</v>
      </c>
      <c r="L21" s="7">
        <f t="shared" si="9"/>
        <v>-1.3273893990889722</v>
      </c>
    </row>
    <row r="22" spans="1:12">
      <c r="A22" s="8">
        <f t="shared" si="1"/>
        <v>9</v>
      </c>
      <c r="B22" s="5">
        <v>1303774</v>
      </c>
      <c r="C22" s="5">
        <f t="shared" si="0"/>
        <v>3807980</v>
      </c>
      <c r="D22" s="5">
        <v>1500000</v>
      </c>
      <c r="E22" s="5">
        <v>2307980</v>
      </c>
      <c r="F22" s="5">
        <f t="shared" si="8"/>
        <v>1337390.9368421058</v>
      </c>
      <c r="G22" s="5">
        <f t="shared" si="5"/>
        <v>3939998.7684210534</v>
      </c>
      <c r="H22" s="5">
        <f t="shared" si="6"/>
        <v>1558433.3421052648</v>
      </c>
      <c r="I22" s="5">
        <f t="shared" si="2"/>
        <v>2381565.4263157886</v>
      </c>
      <c r="J22" s="5">
        <f t="shared" si="3"/>
        <v>-2602607.8315789476</v>
      </c>
      <c r="K22" s="5">
        <f t="shared" si="4"/>
        <v>-1044174.4894736828</v>
      </c>
      <c r="L22" s="7">
        <f t="shared" si="7"/>
        <v>-0.78075487182470682</v>
      </c>
    </row>
    <row r="23" spans="1:12">
      <c r="A23" s="8">
        <f t="shared" si="1"/>
        <v>10</v>
      </c>
      <c r="B23" s="5">
        <v>1632047</v>
      </c>
      <c r="C23" s="5">
        <f t="shared" si="0"/>
        <v>4104803</v>
      </c>
      <c r="D23" s="5">
        <v>1500000</v>
      </c>
      <c r="E23" s="5">
        <v>2604803</v>
      </c>
      <c r="F23" s="5">
        <f t="shared" si="8"/>
        <v>1765201.789473685</v>
      </c>
      <c r="G23" s="5">
        <f t="shared" si="5"/>
        <v>4204617.1491228081</v>
      </c>
      <c r="H23" s="5">
        <f t="shared" si="6"/>
        <v>1558433.3421052648</v>
      </c>
      <c r="I23" s="5">
        <f t="shared" si="2"/>
        <v>2646183.8070175434</v>
      </c>
      <c r="J23" s="5">
        <f t="shared" si="3"/>
        <v>-2439415.3596491232</v>
      </c>
      <c r="K23" s="5">
        <f t="shared" si="4"/>
        <v>-880982.01754385838</v>
      </c>
      <c r="L23" s="7">
        <f t="shared" si="7"/>
        <v>-0.49908289397697314</v>
      </c>
    </row>
    <row r="24" spans="1:12">
      <c r="A24" s="8">
        <f t="shared" si="1"/>
        <v>11</v>
      </c>
      <c r="B24" s="5">
        <v>2034740</v>
      </c>
      <c r="C24" s="5">
        <f t="shared" si="0"/>
        <v>4518073</v>
      </c>
      <c r="D24" s="5">
        <v>1500000</v>
      </c>
      <c r="E24" s="5">
        <v>3018073</v>
      </c>
      <c r="F24" s="5">
        <f t="shared" si="8"/>
        <v>2193012.6421052632</v>
      </c>
      <c r="G24" s="5">
        <f t="shared" si="5"/>
        <v>4469235.5298245624</v>
      </c>
      <c r="H24" s="5">
        <f t="shared" si="6"/>
        <v>1558433.3421052648</v>
      </c>
      <c r="I24" s="5">
        <f t="shared" si="2"/>
        <v>2910802.1877192976</v>
      </c>
      <c r="J24" s="5">
        <f t="shared" si="3"/>
        <v>-2276222.8877192992</v>
      </c>
      <c r="K24" s="5">
        <f t="shared" si="4"/>
        <v>-717789.5456140344</v>
      </c>
      <c r="L24" s="7">
        <f t="shared" si="7"/>
        <v>-0.32730752747734548</v>
      </c>
    </row>
    <row r="25" spans="1:12">
      <c r="A25" s="8">
        <f t="shared" si="1"/>
        <v>12</v>
      </c>
      <c r="B25" s="5">
        <v>2402990</v>
      </c>
      <c r="C25" s="5">
        <f t="shared" si="0"/>
        <v>4909047</v>
      </c>
      <c r="D25" s="5">
        <v>1500000</v>
      </c>
      <c r="E25" s="5">
        <v>3409047</v>
      </c>
      <c r="F25" s="5">
        <f t="shared" si="8"/>
        <v>2620823.4947368423</v>
      </c>
      <c r="G25" s="5">
        <f t="shared" si="5"/>
        <v>4733853.9105263166</v>
      </c>
      <c r="H25" s="5">
        <f t="shared" si="6"/>
        <v>1558433.3421052648</v>
      </c>
      <c r="I25" s="5">
        <f t="shared" si="2"/>
        <v>3175420.5684210518</v>
      </c>
      <c r="J25" s="5">
        <f t="shared" si="3"/>
        <v>-2113030.4157894743</v>
      </c>
      <c r="K25" s="5">
        <f t="shared" si="4"/>
        <v>-554597.07368420949</v>
      </c>
      <c r="L25" s="7">
        <f t="shared" si="7"/>
        <v>-0.2116117605012148</v>
      </c>
    </row>
    <row r="26" spans="1:12">
      <c r="A26" s="8">
        <f t="shared" si="1"/>
        <v>13</v>
      </c>
      <c r="B26" s="5">
        <v>2803875</v>
      </c>
      <c r="C26" s="5">
        <f t="shared" si="0"/>
        <v>5250249</v>
      </c>
      <c r="D26" s="5">
        <v>1500000</v>
      </c>
      <c r="E26" s="5">
        <v>3750249</v>
      </c>
      <c r="F26" s="5">
        <f t="shared" si="8"/>
        <v>3048634.3473684215</v>
      </c>
      <c r="G26" s="5">
        <f t="shared" si="5"/>
        <v>4998472.2912280709</v>
      </c>
      <c r="H26" s="5">
        <f t="shared" si="6"/>
        <v>1558433.3421052648</v>
      </c>
      <c r="I26" s="5">
        <f t="shared" si="2"/>
        <v>3440038.9491228061</v>
      </c>
      <c r="J26" s="5">
        <f t="shared" si="3"/>
        <v>-1949837.9438596494</v>
      </c>
      <c r="K26" s="5">
        <f t="shared" si="4"/>
        <v>-391404.60175438458</v>
      </c>
      <c r="L26" s="7">
        <f t="shared" si="7"/>
        <v>-0.12838686347946079</v>
      </c>
    </row>
    <row r="27" spans="1:12">
      <c r="A27" s="8">
        <f t="shared" si="1"/>
        <v>14</v>
      </c>
      <c r="B27" s="5">
        <v>3560591</v>
      </c>
      <c r="C27" s="5">
        <f t="shared" si="0"/>
        <v>5400471</v>
      </c>
      <c r="D27" s="5">
        <v>1500000</v>
      </c>
      <c r="E27" s="5">
        <v>3900471</v>
      </c>
      <c r="F27" s="5">
        <f t="shared" si="8"/>
        <v>3476445.1999999997</v>
      </c>
      <c r="G27" s="5">
        <f t="shared" si="5"/>
        <v>5263090.6719298251</v>
      </c>
      <c r="H27" s="5">
        <f t="shared" si="6"/>
        <v>1558433.3421052648</v>
      </c>
      <c r="I27" s="5">
        <f t="shared" si="2"/>
        <v>3704657.3298245603</v>
      </c>
      <c r="J27" s="5">
        <f t="shared" si="3"/>
        <v>-1786645.4719298254</v>
      </c>
      <c r="K27" s="5">
        <f t="shared" si="4"/>
        <v>-228212.1298245606</v>
      </c>
      <c r="L27" s="7">
        <f t="shared" si="7"/>
        <v>-6.5645254475623721E-2</v>
      </c>
    </row>
    <row r="28" spans="1:12">
      <c r="A28" s="39">
        <f t="shared" si="1"/>
        <v>15</v>
      </c>
      <c r="B28" s="29">
        <v>3903947</v>
      </c>
      <c r="C28" s="29">
        <f t="shared" ref="C28:C33" si="10">D28+E28</f>
        <v>5701365</v>
      </c>
      <c r="D28" s="29">
        <v>1500000</v>
      </c>
      <c r="E28" s="29">
        <v>4201365</v>
      </c>
      <c r="F28" s="29">
        <f t="shared" ref="F28:F31" si="11">$B$6*A28+$C$6</f>
        <v>3904256.0526315789</v>
      </c>
      <c r="G28" s="29">
        <f t="shared" ref="G28:G32" si="12">$B$7*A28+$C$7</f>
        <v>5527709.0526315793</v>
      </c>
      <c r="H28" s="29">
        <f t="shared" si="6"/>
        <v>1558433.3421052648</v>
      </c>
      <c r="I28" s="29">
        <f t="shared" ref="I28:I32" si="13">G28-H28</f>
        <v>3969275.7105263146</v>
      </c>
      <c r="J28" s="29">
        <f t="shared" ref="J28:J31" si="14">F28-G28</f>
        <v>-1623453.0000000005</v>
      </c>
      <c r="K28" s="29">
        <f t="shared" ref="K28:K32" si="15">F28-I28</f>
        <v>-65019.65789473569</v>
      </c>
      <c r="L28" s="20">
        <f t="shared" ref="L28:L32" si="16">K28/F28</f>
        <v>-1.6653533225852491E-2</v>
      </c>
    </row>
    <row r="29" spans="1:12">
      <c r="A29" s="39">
        <f t="shared" si="1"/>
        <v>16</v>
      </c>
      <c r="B29" s="29">
        <v>4332974</v>
      </c>
      <c r="C29" s="29">
        <f t="shared" si="10"/>
        <v>5987901</v>
      </c>
      <c r="D29" s="29">
        <v>1500000</v>
      </c>
      <c r="E29" s="29">
        <v>4487901</v>
      </c>
      <c r="F29" s="29">
        <f t="shared" si="11"/>
        <v>4332066.9052631576</v>
      </c>
      <c r="G29" s="29">
        <f t="shared" si="12"/>
        <v>5792327.4333333336</v>
      </c>
      <c r="H29" s="29">
        <f t="shared" si="6"/>
        <v>1558433.3421052648</v>
      </c>
      <c r="I29" s="29">
        <f t="shared" si="13"/>
        <v>4233894.0912280688</v>
      </c>
      <c r="J29" s="29">
        <f t="shared" si="14"/>
        <v>-1460260.528070176</v>
      </c>
      <c r="K29" s="29">
        <f t="shared" si="15"/>
        <v>98172.814035088755</v>
      </c>
      <c r="L29" s="20">
        <f t="shared" si="16"/>
        <v>2.2661887773666577E-2</v>
      </c>
    </row>
    <row r="30" spans="1:12">
      <c r="A30" s="39">
        <f t="shared" si="1"/>
        <v>17</v>
      </c>
      <c r="B30" s="29">
        <v>4709142</v>
      </c>
      <c r="C30" s="29">
        <f t="shared" si="10"/>
        <v>6252904</v>
      </c>
      <c r="D30" s="29">
        <v>1500000</v>
      </c>
      <c r="E30" s="29">
        <v>4752904</v>
      </c>
      <c r="F30" s="29">
        <f t="shared" si="11"/>
        <v>4759877.7578947376</v>
      </c>
      <c r="G30" s="29">
        <f t="shared" si="12"/>
        <v>6056945.8140350878</v>
      </c>
      <c r="H30" s="29">
        <f t="shared" si="6"/>
        <v>1558433.3421052648</v>
      </c>
      <c r="I30" s="29">
        <f t="shared" si="13"/>
        <v>4498512.471929823</v>
      </c>
      <c r="J30" s="29">
        <f t="shared" si="14"/>
        <v>-1297068.0561403502</v>
      </c>
      <c r="K30" s="29">
        <f t="shared" si="15"/>
        <v>261365.2859649146</v>
      </c>
      <c r="L30" s="20">
        <f t="shared" si="16"/>
        <v>5.4910083674189716E-2</v>
      </c>
    </row>
    <row r="31" spans="1:12">
      <c r="A31" s="39">
        <f t="shared" si="1"/>
        <v>18</v>
      </c>
      <c r="B31" s="29">
        <v>5101923</v>
      </c>
      <c r="C31" s="29">
        <f t="shared" si="10"/>
        <v>6403944</v>
      </c>
      <c r="D31" s="29">
        <v>1500000</v>
      </c>
      <c r="E31" s="29">
        <v>4903944</v>
      </c>
      <c r="F31" s="29">
        <f t="shared" si="11"/>
        <v>5187688.6105263159</v>
      </c>
      <c r="G31" s="29">
        <f t="shared" si="12"/>
        <v>6321564.1947368421</v>
      </c>
      <c r="H31" s="29">
        <f t="shared" si="6"/>
        <v>1558433.3421052648</v>
      </c>
      <c r="I31" s="29">
        <f t="shared" si="13"/>
        <v>4763130.8526315773</v>
      </c>
      <c r="J31" s="29">
        <f t="shared" si="14"/>
        <v>-1133875.5842105262</v>
      </c>
      <c r="K31" s="29">
        <f t="shared" si="15"/>
        <v>424557.75789473858</v>
      </c>
      <c r="L31" s="20">
        <f t="shared" si="16"/>
        <v>8.1839483779591229E-2</v>
      </c>
    </row>
    <row r="32" spans="1:12">
      <c r="A32" s="39">
        <f t="shared" si="1"/>
        <v>19</v>
      </c>
      <c r="B32" s="29">
        <v>5609345</v>
      </c>
      <c r="C32" s="29">
        <f t="shared" si="10"/>
        <v>6629860</v>
      </c>
      <c r="D32" s="29">
        <v>1500000</v>
      </c>
      <c r="E32" s="29">
        <v>5129860</v>
      </c>
      <c r="F32" s="29">
        <f>$B$6*A32+$C$6</f>
        <v>5615499.4631578941</v>
      </c>
      <c r="G32" s="29">
        <f t="shared" si="12"/>
        <v>6586182.5754385963</v>
      </c>
      <c r="H32" s="29">
        <f t="shared" si="6"/>
        <v>1558433.3421052648</v>
      </c>
      <c r="I32" s="29">
        <f t="shared" si="13"/>
        <v>5027749.2333333315</v>
      </c>
      <c r="J32" s="29">
        <f>F32-G32</f>
        <v>-970683.11228070222</v>
      </c>
      <c r="K32" s="29">
        <f t="shared" si="15"/>
        <v>587750.22982456256</v>
      </c>
      <c r="L32" s="20">
        <f t="shared" si="16"/>
        <v>0.10466570848785005</v>
      </c>
    </row>
    <row r="33" spans="1:12">
      <c r="A33" s="39">
        <f t="shared" si="1"/>
        <v>20</v>
      </c>
      <c r="B33" s="29">
        <v>5970818</v>
      </c>
      <c r="C33" s="29">
        <f t="shared" si="10"/>
        <v>6809432</v>
      </c>
      <c r="D33" s="29">
        <v>1500000</v>
      </c>
      <c r="E33" s="29">
        <v>5309432</v>
      </c>
      <c r="F33" s="29">
        <f>$B$6*A33+$C$6</f>
        <v>6043310.3157894742</v>
      </c>
      <c r="G33" s="29">
        <f t="shared" ref="G33" si="17">$B$7*A33+$C$7</f>
        <v>6850800.9561403506</v>
      </c>
      <c r="H33" s="29">
        <f t="shared" si="6"/>
        <v>1558433.3421052648</v>
      </c>
      <c r="I33" s="29">
        <f t="shared" ref="I33" si="18">G33-H33</f>
        <v>5292367.6140350858</v>
      </c>
      <c r="J33" s="29">
        <f>F33-G33</f>
        <v>-807490.64035087638</v>
      </c>
      <c r="K33" s="29">
        <f t="shared" ref="K33" si="19">F33-I33</f>
        <v>750942.7017543884</v>
      </c>
      <c r="L33" s="20">
        <f t="shared" ref="L33" si="20">K33/F33</f>
        <v>0.1242601591701134</v>
      </c>
    </row>
    <row r="34" spans="1:12">
      <c r="A34" s="39">
        <f t="shared" si="1"/>
        <v>21</v>
      </c>
      <c r="B34" s="29">
        <v>6370818</v>
      </c>
      <c r="C34" s="29">
        <f t="shared" ref="C34:C36" si="21">D34+E34</f>
        <v>6920587</v>
      </c>
      <c r="D34" s="29">
        <v>1500000</v>
      </c>
      <c r="E34" s="29">
        <v>5420587</v>
      </c>
      <c r="F34" s="29">
        <f t="shared" ref="F34:F37" si="22">$B$6*A34+$C$6</f>
        <v>6471121.1684210524</v>
      </c>
      <c r="G34" s="29">
        <f t="shared" ref="G34:G37" si="23">$B$7*A34+$C$7</f>
        <v>7115419.3368421048</v>
      </c>
      <c r="H34" s="29">
        <f t="shared" si="6"/>
        <v>1558433.3421052648</v>
      </c>
      <c r="I34" s="29">
        <f t="shared" ref="I34:I37" si="24">G34-H34</f>
        <v>5556985.99473684</v>
      </c>
      <c r="J34" s="29">
        <f t="shared" ref="J34:J37" si="25">F34-G34</f>
        <v>-644298.1684210524</v>
      </c>
      <c r="K34" s="29">
        <f t="shared" ref="K34:K37" si="26">F34-I34</f>
        <v>914135.17368421238</v>
      </c>
      <c r="L34" s="20">
        <f t="shared" ref="L34:L37" si="27">K34/F34</f>
        <v>0.14126380110840367</v>
      </c>
    </row>
    <row r="35" spans="1:12">
      <c r="A35" s="39">
        <f t="shared" si="1"/>
        <v>22</v>
      </c>
      <c r="B35" s="29">
        <v>6870818</v>
      </c>
      <c r="C35" s="29">
        <f t="shared" si="21"/>
        <v>7253654</v>
      </c>
      <c r="D35" s="29">
        <v>1500000</v>
      </c>
      <c r="E35" s="29">
        <v>5753654</v>
      </c>
      <c r="F35" s="29">
        <f t="shared" si="22"/>
        <v>6898932.0210526306</v>
      </c>
      <c r="G35" s="29">
        <f t="shared" si="23"/>
        <v>7380037.717543859</v>
      </c>
      <c r="H35" s="29">
        <f t="shared" si="6"/>
        <v>1558433.3421052648</v>
      </c>
      <c r="I35" s="29">
        <f t="shared" si="24"/>
        <v>5821604.3754385943</v>
      </c>
      <c r="J35" s="29">
        <f t="shared" si="25"/>
        <v>-481105.69649122842</v>
      </c>
      <c r="K35" s="29">
        <f t="shared" si="26"/>
        <v>1077327.6456140364</v>
      </c>
      <c r="L35" s="20">
        <f t="shared" si="27"/>
        <v>0.15615861155414879</v>
      </c>
    </row>
    <row r="36" spans="1:12">
      <c r="A36" s="39">
        <f t="shared" si="1"/>
        <v>23</v>
      </c>
      <c r="B36" s="29">
        <v>7570818</v>
      </c>
      <c r="C36" s="29">
        <f t="shared" si="21"/>
        <v>7500083</v>
      </c>
      <c r="D36" s="29">
        <v>1500000</v>
      </c>
      <c r="E36" s="29">
        <v>6000083</v>
      </c>
      <c r="F36" s="29">
        <f t="shared" si="22"/>
        <v>7326742.8736842107</v>
      </c>
      <c r="G36" s="29">
        <f t="shared" si="23"/>
        <v>7644656.0982456133</v>
      </c>
      <c r="H36" s="29">
        <f t="shared" si="6"/>
        <v>1558433.3421052648</v>
      </c>
      <c r="I36" s="29">
        <f t="shared" si="24"/>
        <v>6086222.7561403485</v>
      </c>
      <c r="J36" s="29">
        <f t="shared" si="25"/>
        <v>-317913.22456140257</v>
      </c>
      <c r="K36" s="29">
        <f t="shared" si="26"/>
        <v>1240520.1175438622</v>
      </c>
      <c r="L36" s="20">
        <f t="shared" si="27"/>
        <v>0.16931399653719167</v>
      </c>
    </row>
    <row r="37" spans="1:12">
      <c r="A37" s="39">
        <f t="shared" si="1"/>
        <v>24</v>
      </c>
      <c r="B37" s="29">
        <v>7970818</v>
      </c>
      <c r="C37" s="29">
        <f>D37+E37</f>
        <v>7790084</v>
      </c>
      <c r="D37" s="29">
        <v>1500000</v>
      </c>
      <c r="E37" s="29">
        <v>6290084</v>
      </c>
      <c r="F37" s="29">
        <f t="shared" si="22"/>
        <v>7754553.7263157889</v>
      </c>
      <c r="G37" s="29">
        <f t="shared" si="23"/>
        <v>7909274.4789473685</v>
      </c>
      <c r="H37" s="29">
        <f t="shared" si="6"/>
        <v>1558433.3421052648</v>
      </c>
      <c r="I37" s="29">
        <f t="shared" si="24"/>
        <v>6350841.1368421037</v>
      </c>
      <c r="J37" s="29">
        <f t="shared" si="25"/>
        <v>-154720.75263157953</v>
      </c>
      <c r="K37" s="29">
        <f t="shared" si="26"/>
        <v>1403712.5894736852</v>
      </c>
      <c r="L37" s="20">
        <f t="shared" si="27"/>
        <v>0.18101784306556004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L37"/>
  <sheetViews>
    <sheetView zoomScaleNormal="100" workbookViewId="0"/>
  </sheetViews>
  <sheetFormatPr defaultRowHeight="13.5"/>
  <cols>
    <col min="2" max="2" width="9.25" bestFit="1" customWidth="1"/>
    <col min="3" max="3" width="9.5" bestFit="1" customWidth="1"/>
    <col min="4" max="5" width="9.25" bestFit="1" customWidth="1"/>
    <col min="6" max="6" width="9.625" customWidth="1"/>
    <col min="7" max="9" width="9.25" customWidth="1"/>
    <col min="10" max="10" width="10.25" bestFit="1" customWidth="1"/>
    <col min="11" max="11" width="9.625" customWidth="1"/>
  </cols>
  <sheetData>
    <row r="2" spans="1:12">
      <c r="A2" t="s">
        <v>172</v>
      </c>
    </row>
    <row r="3" spans="1:12">
      <c r="A3" s="13"/>
    </row>
    <row r="4" spans="1:12">
      <c r="A4" s="13"/>
      <c r="B4" t="s">
        <v>168</v>
      </c>
    </row>
    <row r="5" spans="1:12">
      <c r="A5" s="14"/>
      <c r="B5" s="1" t="s">
        <v>2</v>
      </c>
      <c r="C5" s="1" t="s">
        <v>3</v>
      </c>
      <c r="D5" s="1" t="s">
        <v>166</v>
      </c>
      <c r="E5" s="1" t="s">
        <v>164</v>
      </c>
      <c r="F5" s="1" t="s">
        <v>165</v>
      </c>
    </row>
    <row r="6" spans="1:12">
      <c r="A6" s="1" t="s">
        <v>0</v>
      </c>
      <c r="B6" s="4">
        <f>SLOPE(B19:B1048576,A19:A1048576)</f>
        <v>381169.19473684212</v>
      </c>
      <c r="C6" s="4">
        <f>INTERCEPT(B19:B1048576,A19:A1048576)</f>
        <v>-2325360.9210526319</v>
      </c>
      <c r="D6" s="6">
        <f>CORREL(B19:B1048576,A19:A1048576)</f>
        <v>0.99581570975617706</v>
      </c>
      <c r="E6" s="6">
        <f>B6*F6+C6</f>
        <v>10253222.505263157</v>
      </c>
      <c r="F6" s="17">
        <v>33</v>
      </c>
      <c r="G6" t="s">
        <v>169</v>
      </c>
    </row>
    <row r="7" spans="1:12">
      <c r="A7" s="1" t="s">
        <v>6</v>
      </c>
      <c r="B7" s="4">
        <f>SLOPE(C19:C1048576,A19:A1048576)</f>
        <v>248567.73684210522</v>
      </c>
      <c r="C7" s="4">
        <f>INTERCEPT(C19:C1048576,A19:A1048576)</f>
        <v>1943724.0000000009</v>
      </c>
      <c r="D7" s="6">
        <f>CORREL(C19:C1048576,A19:A1048576)</f>
        <v>0.99883507884908873</v>
      </c>
      <c r="E7" s="6">
        <f>B7*F7+C7</f>
        <v>10146459.315789472</v>
      </c>
      <c r="F7" s="6">
        <f>F6</f>
        <v>33</v>
      </c>
    </row>
    <row r="8" spans="1:12">
      <c r="E8" t="s">
        <v>170</v>
      </c>
    </row>
    <row r="10" spans="1:12">
      <c r="B10" t="s">
        <v>5</v>
      </c>
    </row>
    <row r="11" spans="1:12">
      <c r="B11" t="s">
        <v>14</v>
      </c>
      <c r="F11" t="s">
        <v>15</v>
      </c>
      <c r="J11" t="s">
        <v>171</v>
      </c>
    </row>
    <row r="12" spans="1:12">
      <c r="A12" s="2" t="s">
        <v>26</v>
      </c>
      <c r="B12" s="15" t="s">
        <v>23</v>
      </c>
      <c r="C12" s="16" t="s">
        <v>6</v>
      </c>
      <c r="D12" s="16" t="s">
        <v>7</v>
      </c>
      <c r="E12" s="16" t="s">
        <v>8</v>
      </c>
      <c r="F12" s="9" t="s">
        <v>0</v>
      </c>
      <c r="G12" s="9" t="s">
        <v>6</v>
      </c>
      <c r="H12" s="9" t="s">
        <v>7</v>
      </c>
      <c r="I12" s="9" t="s">
        <v>8</v>
      </c>
      <c r="J12" s="9" t="s">
        <v>267</v>
      </c>
      <c r="K12" s="9" t="s">
        <v>9</v>
      </c>
      <c r="L12" s="9" t="s">
        <v>10</v>
      </c>
    </row>
    <row r="13" spans="1:12">
      <c r="A13" s="8">
        <v>0</v>
      </c>
      <c r="B13" s="5">
        <v>0</v>
      </c>
      <c r="C13" s="5">
        <f t="shared" ref="C13:C36" si="0">D13+E13</f>
        <v>2000000</v>
      </c>
      <c r="D13" s="5">
        <v>2000000</v>
      </c>
      <c r="E13" s="5">
        <f>B13*0.75</f>
        <v>0</v>
      </c>
      <c r="F13" s="5">
        <f>$B$6*A13+$C$6</f>
        <v>-2325360.9210526319</v>
      </c>
      <c r="G13" s="5">
        <f>$B$7*A13+$C$7</f>
        <v>1943724.0000000009</v>
      </c>
      <c r="H13" s="5">
        <f>$C$7</f>
        <v>1943724.0000000009</v>
      </c>
      <c r="I13" s="5">
        <f>G13-H13</f>
        <v>0</v>
      </c>
      <c r="J13" s="5">
        <f>F13-G13</f>
        <v>-4269084.9210526329</v>
      </c>
      <c r="K13" s="5">
        <f>F13-I13</f>
        <v>-2325360.9210526319</v>
      </c>
      <c r="L13" s="7">
        <v>0</v>
      </c>
    </row>
    <row r="14" spans="1:12">
      <c r="A14" s="8">
        <f t="shared" ref="A14:A37" si="1">A13+1</f>
        <v>1</v>
      </c>
      <c r="B14" s="5">
        <v>1634</v>
      </c>
      <c r="C14" s="5">
        <f t="shared" si="0"/>
        <v>2230520</v>
      </c>
      <c r="D14" s="5">
        <v>2000000</v>
      </c>
      <c r="E14" s="5">
        <v>230520</v>
      </c>
      <c r="F14" s="5">
        <f>$B$6*A14+$C$6</f>
        <v>-1944191.7263157899</v>
      </c>
      <c r="G14" s="5">
        <f>$B$7*A14+$C$7</f>
        <v>2192291.7368421061</v>
      </c>
      <c r="H14" s="5">
        <f>$C$7</f>
        <v>1943724.0000000009</v>
      </c>
      <c r="I14" s="5">
        <f t="shared" ref="I14:I37" si="2">G14-H14</f>
        <v>248567.73684210517</v>
      </c>
      <c r="J14" s="5">
        <f t="shared" ref="J14:J31" si="3">F14-G14</f>
        <v>-4136483.463157896</v>
      </c>
      <c r="K14" s="5">
        <f t="shared" ref="K14:K37" si="4">F14-I14</f>
        <v>-2192759.463157895</v>
      </c>
      <c r="L14" s="7">
        <f>K14/F14</f>
        <v>1.1278514528570374</v>
      </c>
    </row>
    <row r="15" spans="1:12">
      <c r="A15" s="8">
        <f t="shared" si="1"/>
        <v>2</v>
      </c>
      <c r="B15" s="5">
        <v>5037</v>
      </c>
      <c r="C15" s="5">
        <f t="shared" si="0"/>
        <v>2463201</v>
      </c>
      <c r="D15" s="5">
        <v>2000000</v>
      </c>
      <c r="E15" s="5">
        <v>463201</v>
      </c>
      <c r="F15" s="5">
        <f>$B$6*A15+$C$6</f>
        <v>-1563022.5315789478</v>
      </c>
      <c r="G15" s="5">
        <f t="shared" ref="G15:G37" si="5">$B$7*A15+$C$7</f>
        <v>2440859.4736842113</v>
      </c>
      <c r="H15" s="5">
        <f t="shared" ref="H15:H37" si="6">$C$7</f>
        <v>1943724.0000000009</v>
      </c>
      <c r="I15" s="5">
        <f t="shared" si="2"/>
        <v>497135.47368421033</v>
      </c>
      <c r="J15" s="5">
        <f t="shared" si="3"/>
        <v>-4003882.0052631591</v>
      </c>
      <c r="K15" s="5">
        <f t="shared" si="4"/>
        <v>-2060158.0052631581</v>
      </c>
      <c r="L15" s="7">
        <f t="shared" ref="L15:L37" si="7">K15/F15</f>
        <v>1.3180603373529169</v>
      </c>
    </row>
    <row r="16" spans="1:12">
      <c r="A16" s="8">
        <f t="shared" si="1"/>
        <v>3</v>
      </c>
      <c r="B16" s="5">
        <v>7084</v>
      </c>
      <c r="C16" s="5">
        <f t="shared" si="0"/>
        <v>2690834</v>
      </c>
      <c r="D16" s="5">
        <v>2000000</v>
      </c>
      <c r="E16" s="5">
        <v>690834</v>
      </c>
      <c r="F16" s="5">
        <f t="shared" ref="F16:F31" si="8">$B$6*A16+$C$6</f>
        <v>-1181853.3368421055</v>
      </c>
      <c r="G16" s="5">
        <f>$B$7*A16+$C$7</f>
        <v>2689427.2105263164</v>
      </c>
      <c r="H16" s="5">
        <f t="shared" si="6"/>
        <v>1943724.0000000009</v>
      </c>
      <c r="I16" s="5">
        <f>G16-H16</f>
        <v>745703.2105263155</v>
      </c>
      <c r="J16" s="5">
        <f>F16-G16</f>
        <v>-3871280.5473684222</v>
      </c>
      <c r="K16" s="5">
        <f>F16-I16</f>
        <v>-1927556.547368421</v>
      </c>
      <c r="L16" s="7">
        <f t="shared" si="7"/>
        <v>1.6309608707615306</v>
      </c>
    </row>
    <row r="17" spans="1:12">
      <c r="A17" s="8">
        <f t="shared" si="1"/>
        <v>4</v>
      </c>
      <c r="B17" s="5">
        <v>12648</v>
      </c>
      <c r="C17" s="5">
        <f t="shared" si="0"/>
        <v>3030267</v>
      </c>
      <c r="D17" s="5">
        <v>2000000</v>
      </c>
      <c r="E17" s="5">
        <v>1030267</v>
      </c>
      <c r="F17" s="5">
        <f t="shared" si="8"/>
        <v>-800684.14210526343</v>
      </c>
      <c r="G17" s="5">
        <f t="shared" si="5"/>
        <v>2937994.9473684216</v>
      </c>
      <c r="H17" s="5">
        <f t="shared" si="6"/>
        <v>1943724.0000000009</v>
      </c>
      <c r="I17" s="5">
        <f t="shared" si="2"/>
        <v>994270.94736842066</v>
      </c>
      <c r="J17" s="5">
        <f t="shared" si="3"/>
        <v>-3738679.0894736852</v>
      </c>
      <c r="K17" s="5">
        <f t="shared" si="4"/>
        <v>-1794955.0894736841</v>
      </c>
      <c r="L17" s="7">
        <f t="shared" si="7"/>
        <v>2.2417767445152013</v>
      </c>
    </row>
    <row r="18" spans="1:12">
      <c r="A18" s="8">
        <f t="shared" si="1"/>
        <v>5</v>
      </c>
      <c r="B18" s="5">
        <v>135064</v>
      </c>
      <c r="C18" s="5">
        <f t="shared" si="0"/>
        <v>3240984</v>
      </c>
      <c r="D18" s="5">
        <v>2000000</v>
      </c>
      <c r="E18" s="5">
        <v>1240984</v>
      </c>
      <c r="F18" s="5">
        <f t="shared" si="8"/>
        <v>-419514.94736842136</v>
      </c>
      <c r="G18" s="5">
        <f t="shared" si="5"/>
        <v>3186562.6842105268</v>
      </c>
      <c r="H18" s="5">
        <f t="shared" si="6"/>
        <v>1943724.0000000009</v>
      </c>
      <c r="I18" s="5">
        <f t="shared" si="2"/>
        <v>1242838.6842105258</v>
      </c>
      <c r="J18" s="5">
        <f t="shared" si="3"/>
        <v>-3606077.6315789483</v>
      </c>
      <c r="K18" s="5">
        <f t="shared" si="4"/>
        <v>-1662353.6315789472</v>
      </c>
      <c r="L18" s="7">
        <f t="shared" si="7"/>
        <v>3.9625611483136383</v>
      </c>
    </row>
    <row r="19" spans="1:12">
      <c r="A19" s="8">
        <f t="shared" si="1"/>
        <v>6</v>
      </c>
      <c r="B19" s="5">
        <v>198720</v>
      </c>
      <c r="C19" s="5">
        <f t="shared" si="0"/>
        <v>3493068</v>
      </c>
      <c r="D19" s="5">
        <v>2000000</v>
      </c>
      <c r="E19" s="5">
        <v>1493068</v>
      </c>
      <c r="F19" s="5">
        <f t="shared" si="8"/>
        <v>-38345.75263157906</v>
      </c>
      <c r="G19" s="5">
        <f t="shared" si="5"/>
        <v>3435130.4210526324</v>
      </c>
      <c r="H19" s="5">
        <f t="shared" si="6"/>
        <v>1943724.0000000009</v>
      </c>
      <c r="I19" s="5">
        <f t="shared" si="2"/>
        <v>1491406.4210526315</v>
      </c>
      <c r="J19" s="5">
        <f t="shared" si="3"/>
        <v>-3473476.1736842114</v>
      </c>
      <c r="K19" s="5">
        <f t="shared" si="4"/>
        <v>-1529752.1736842105</v>
      </c>
      <c r="L19" s="7">
        <f t="shared" si="7"/>
        <v>39.893653630478134</v>
      </c>
    </row>
    <row r="20" spans="1:12">
      <c r="A20" s="8">
        <f t="shared" si="1"/>
        <v>7</v>
      </c>
      <c r="B20" s="5">
        <v>514360</v>
      </c>
      <c r="C20" s="5">
        <f t="shared" si="0"/>
        <v>3740381</v>
      </c>
      <c r="D20" s="5">
        <v>2000000</v>
      </c>
      <c r="E20" s="5">
        <v>1740381</v>
      </c>
      <c r="F20" s="5">
        <f t="shared" si="8"/>
        <v>342823.44210526301</v>
      </c>
      <c r="G20" s="5">
        <f t="shared" si="5"/>
        <v>3683698.1578947376</v>
      </c>
      <c r="H20" s="5">
        <f t="shared" si="6"/>
        <v>1943724.0000000009</v>
      </c>
      <c r="I20" s="5">
        <f t="shared" si="2"/>
        <v>1739974.1578947366</v>
      </c>
      <c r="J20" s="5">
        <f t="shared" si="3"/>
        <v>-3340874.7157894745</v>
      </c>
      <c r="K20" s="5">
        <f t="shared" si="4"/>
        <v>-1397150.7157894736</v>
      </c>
      <c r="L20" s="7">
        <f t="shared" si="7"/>
        <v>-4.0754235101591512</v>
      </c>
    </row>
    <row r="21" spans="1:12">
      <c r="A21" s="8">
        <f t="shared" si="1"/>
        <v>8</v>
      </c>
      <c r="B21" s="5">
        <v>893470</v>
      </c>
      <c r="C21" s="5">
        <f t="shared" si="0"/>
        <v>3983620</v>
      </c>
      <c r="D21" s="5">
        <v>2000000</v>
      </c>
      <c r="E21" s="5">
        <v>1983620</v>
      </c>
      <c r="F21" s="5">
        <f t="shared" si="8"/>
        <v>723992.63684210507</v>
      </c>
      <c r="G21" s="5">
        <f t="shared" si="5"/>
        <v>3932265.8947368427</v>
      </c>
      <c r="H21" s="5">
        <f t="shared" si="6"/>
        <v>1943724.0000000009</v>
      </c>
      <c r="I21" s="5">
        <f t="shared" si="2"/>
        <v>1988541.8947368418</v>
      </c>
      <c r="J21" s="5">
        <f t="shared" si="3"/>
        <v>-3208273.2578947376</v>
      </c>
      <c r="K21" s="5">
        <f t="shared" si="4"/>
        <v>-1264549.2578947367</v>
      </c>
      <c r="L21" s="7">
        <f t="shared" si="7"/>
        <v>-1.7466327605352721</v>
      </c>
    </row>
    <row r="22" spans="1:12">
      <c r="A22" s="8">
        <f t="shared" si="1"/>
        <v>9</v>
      </c>
      <c r="B22" s="5">
        <v>1253064</v>
      </c>
      <c r="C22" s="5">
        <f t="shared" si="0"/>
        <v>4203512</v>
      </c>
      <c r="D22" s="5">
        <v>2000000</v>
      </c>
      <c r="E22" s="5">
        <v>2203512</v>
      </c>
      <c r="F22" s="5">
        <f t="shared" si="8"/>
        <v>1105161.8315789471</v>
      </c>
      <c r="G22" s="5">
        <f t="shared" si="5"/>
        <v>4180833.6315789479</v>
      </c>
      <c r="H22" s="5">
        <f t="shared" si="6"/>
        <v>1943724.0000000009</v>
      </c>
      <c r="I22" s="5">
        <f t="shared" si="2"/>
        <v>2237109.631578947</v>
      </c>
      <c r="J22" s="5">
        <f t="shared" si="3"/>
        <v>-3075671.8000000007</v>
      </c>
      <c r="K22" s="5">
        <f t="shared" si="4"/>
        <v>-1131947.7999999998</v>
      </c>
      <c r="L22" s="7">
        <f t="shared" si="7"/>
        <v>-1.0242371457787169</v>
      </c>
    </row>
    <row r="23" spans="1:12">
      <c r="A23" s="8">
        <f t="shared" si="1"/>
        <v>10</v>
      </c>
      <c r="B23" s="5">
        <v>1534802</v>
      </c>
      <c r="C23" s="5">
        <f t="shared" si="0"/>
        <v>4430165</v>
      </c>
      <c r="D23" s="5">
        <v>2000000</v>
      </c>
      <c r="E23" s="5">
        <v>2430165</v>
      </c>
      <c r="F23" s="5">
        <f t="shared" si="8"/>
        <v>1486331.0263157892</v>
      </c>
      <c r="G23" s="5">
        <f t="shared" si="5"/>
        <v>4429401.3684210535</v>
      </c>
      <c r="H23" s="5">
        <f t="shared" si="6"/>
        <v>1943724.0000000009</v>
      </c>
      <c r="I23" s="5">
        <f t="shared" si="2"/>
        <v>2485677.3684210526</v>
      </c>
      <c r="J23" s="5">
        <f t="shared" si="3"/>
        <v>-2943070.3421052643</v>
      </c>
      <c r="K23" s="5">
        <f t="shared" si="4"/>
        <v>-999346.34210526338</v>
      </c>
      <c r="L23" s="7">
        <f t="shared" si="7"/>
        <v>-0.67235785596319786</v>
      </c>
    </row>
    <row r="24" spans="1:12">
      <c r="A24" s="8">
        <f t="shared" si="1"/>
        <v>11</v>
      </c>
      <c r="B24" s="5">
        <v>1830452</v>
      </c>
      <c r="C24" s="5">
        <f t="shared" si="0"/>
        <v>4693481</v>
      </c>
      <c r="D24" s="5">
        <v>2000000</v>
      </c>
      <c r="E24" s="5">
        <v>2693481</v>
      </c>
      <c r="F24" s="5">
        <f t="shared" si="8"/>
        <v>1867500.2210526313</v>
      </c>
      <c r="G24" s="5">
        <f t="shared" si="5"/>
        <v>4677969.1052631587</v>
      </c>
      <c r="H24" s="5">
        <f t="shared" si="6"/>
        <v>1943724.0000000009</v>
      </c>
      <c r="I24" s="5">
        <f t="shared" si="2"/>
        <v>2734245.1052631577</v>
      </c>
      <c r="J24" s="5">
        <f t="shared" si="3"/>
        <v>-2810468.8842105274</v>
      </c>
      <c r="K24" s="5">
        <f t="shared" si="4"/>
        <v>-866744.88421052648</v>
      </c>
      <c r="L24" s="7">
        <f t="shared" si="7"/>
        <v>-0.46412036498821879</v>
      </c>
    </row>
    <row r="25" spans="1:12">
      <c r="A25" s="8">
        <f t="shared" si="1"/>
        <v>12</v>
      </c>
      <c r="B25" s="5">
        <v>2103482</v>
      </c>
      <c r="C25" s="5">
        <f t="shared" si="0"/>
        <v>4940327</v>
      </c>
      <c r="D25" s="5">
        <v>2000000</v>
      </c>
      <c r="E25" s="5">
        <v>2940327</v>
      </c>
      <c r="F25" s="5">
        <f t="shared" si="8"/>
        <v>2248669.4157894738</v>
      </c>
      <c r="G25" s="5">
        <f t="shared" si="5"/>
        <v>4926536.8421052638</v>
      </c>
      <c r="H25" s="5">
        <f t="shared" si="6"/>
        <v>1943724.0000000009</v>
      </c>
      <c r="I25" s="5">
        <f t="shared" si="2"/>
        <v>2982812.8421052629</v>
      </c>
      <c r="J25" s="5">
        <f t="shared" si="3"/>
        <v>-2677867.42631579</v>
      </c>
      <c r="K25" s="5">
        <f t="shared" si="4"/>
        <v>-734143.42631578911</v>
      </c>
      <c r="L25" s="7">
        <f t="shared" si="7"/>
        <v>-0.32647903740801421</v>
      </c>
    </row>
    <row r="26" spans="1:12">
      <c r="A26" s="8">
        <f t="shared" si="1"/>
        <v>13</v>
      </c>
      <c r="B26" s="5">
        <v>2490712</v>
      </c>
      <c r="C26" s="5">
        <f t="shared" si="0"/>
        <v>5180542</v>
      </c>
      <c r="D26" s="5">
        <v>2000000</v>
      </c>
      <c r="E26" s="5">
        <v>3180542</v>
      </c>
      <c r="F26" s="5">
        <f t="shared" si="8"/>
        <v>2629838.6105263159</v>
      </c>
      <c r="G26" s="5">
        <f t="shared" si="5"/>
        <v>5175104.578947369</v>
      </c>
      <c r="H26" s="5">
        <f t="shared" si="6"/>
        <v>1943724.0000000009</v>
      </c>
      <c r="I26" s="5">
        <f t="shared" si="2"/>
        <v>3231380.5789473681</v>
      </c>
      <c r="J26" s="5">
        <f t="shared" si="3"/>
        <v>-2545265.9684210531</v>
      </c>
      <c r="K26" s="5">
        <f t="shared" si="4"/>
        <v>-601541.96842105221</v>
      </c>
      <c r="L26" s="7">
        <f t="shared" si="7"/>
        <v>-0.22873721832712168</v>
      </c>
    </row>
    <row r="27" spans="1:12">
      <c r="A27" s="8">
        <f t="shared" si="1"/>
        <v>14</v>
      </c>
      <c r="B27" s="5">
        <v>2796403</v>
      </c>
      <c r="C27" s="5">
        <f t="shared" si="0"/>
        <v>5320671</v>
      </c>
      <c r="D27" s="5">
        <v>2000000</v>
      </c>
      <c r="E27" s="5">
        <v>3320671</v>
      </c>
      <c r="F27" s="5">
        <f t="shared" si="8"/>
        <v>3011007.8052631579</v>
      </c>
      <c r="G27" s="5">
        <f t="shared" si="5"/>
        <v>5423672.3157894742</v>
      </c>
      <c r="H27" s="5">
        <f t="shared" si="6"/>
        <v>1943724.0000000009</v>
      </c>
      <c r="I27" s="5">
        <f t="shared" si="2"/>
        <v>3479948.3157894732</v>
      </c>
      <c r="J27" s="5">
        <f t="shared" si="3"/>
        <v>-2412664.5105263162</v>
      </c>
      <c r="K27" s="5">
        <f t="shared" si="4"/>
        <v>-468940.51052631531</v>
      </c>
      <c r="L27" s="7">
        <f t="shared" si="7"/>
        <v>-0.15574204414436268</v>
      </c>
    </row>
    <row r="28" spans="1:12">
      <c r="A28" s="39">
        <f t="shared" si="1"/>
        <v>15</v>
      </c>
      <c r="B28" s="29">
        <v>3002671</v>
      </c>
      <c r="C28" s="29">
        <f t="shared" si="0"/>
        <v>5580641</v>
      </c>
      <c r="D28" s="29">
        <v>2000000</v>
      </c>
      <c r="E28" s="29">
        <v>3580641</v>
      </c>
      <c r="F28" s="29">
        <f t="shared" si="8"/>
        <v>3392177</v>
      </c>
      <c r="G28" s="29">
        <f t="shared" si="5"/>
        <v>5672240.0526315793</v>
      </c>
      <c r="H28" s="29">
        <f t="shared" si="6"/>
        <v>1943724.0000000009</v>
      </c>
      <c r="I28" s="29">
        <f t="shared" si="2"/>
        <v>3728516.0526315784</v>
      </c>
      <c r="J28" s="29">
        <f t="shared" si="3"/>
        <v>-2280063.0526315793</v>
      </c>
      <c r="K28" s="29">
        <f t="shared" si="4"/>
        <v>-336339.05263157841</v>
      </c>
      <c r="L28" s="20">
        <f t="shared" si="7"/>
        <v>-9.9151386449344597E-2</v>
      </c>
    </row>
    <row r="29" spans="1:12">
      <c r="A29" s="39">
        <f t="shared" si="1"/>
        <v>16</v>
      </c>
      <c r="B29" s="29">
        <v>3450716</v>
      </c>
      <c r="C29" s="29">
        <f t="shared" si="0"/>
        <v>5816042</v>
      </c>
      <c r="D29" s="29">
        <v>2000000</v>
      </c>
      <c r="E29" s="29">
        <v>3816042</v>
      </c>
      <c r="F29" s="29">
        <f t="shared" si="8"/>
        <v>3773346.1947368421</v>
      </c>
      <c r="G29" s="29">
        <f t="shared" si="5"/>
        <v>5920807.7894736845</v>
      </c>
      <c r="H29" s="29">
        <f t="shared" si="6"/>
        <v>1943724.0000000009</v>
      </c>
      <c r="I29" s="29">
        <f t="shared" si="2"/>
        <v>3977083.7894736836</v>
      </c>
      <c r="J29" s="29">
        <f t="shared" si="3"/>
        <v>-2147461.5947368424</v>
      </c>
      <c r="K29" s="29">
        <f t="shared" si="4"/>
        <v>-203737.59473684151</v>
      </c>
      <c r="L29" s="20">
        <f t="shared" si="7"/>
        <v>-5.3993878171321737E-2</v>
      </c>
    </row>
    <row r="30" spans="1:12">
      <c r="A30" s="39">
        <f t="shared" si="1"/>
        <v>17</v>
      </c>
      <c r="B30" s="29">
        <v>3955810</v>
      </c>
      <c r="C30" s="29">
        <f t="shared" si="0"/>
        <v>6103927</v>
      </c>
      <c r="D30" s="29">
        <v>2000000</v>
      </c>
      <c r="E30" s="29">
        <v>4103927</v>
      </c>
      <c r="F30" s="29">
        <f t="shared" si="8"/>
        <v>4154515.3894736841</v>
      </c>
      <c r="G30" s="29">
        <f t="shared" si="5"/>
        <v>6169375.5263157897</v>
      </c>
      <c r="H30" s="29">
        <f t="shared" si="6"/>
        <v>1943724.0000000009</v>
      </c>
      <c r="I30" s="29">
        <f t="shared" si="2"/>
        <v>4225651.5263157887</v>
      </c>
      <c r="J30" s="29">
        <f t="shared" si="3"/>
        <v>-2014860.1368421055</v>
      </c>
      <c r="K30" s="29">
        <f t="shared" si="4"/>
        <v>-71136.136842104606</v>
      </c>
      <c r="L30" s="20">
        <f t="shared" si="7"/>
        <v>-1.7122607614438637E-2</v>
      </c>
    </row>
    <row r="31" spans="1:12">
      <c r="A31" s="39">
        <f t="shared" si="1"/>
        <v>18</v>
      </c>
      <c r="B31" s="29">
        <v>4478203</v>
      </c>
      <c r="C31" s="29">
        <f t="shared" si="0"/>
        <v>6309821</v>
      </c>
      <c r="D31" s="29">
        <v>2000000</v>
      </c>
      <c r="E31" s="29">
        <v>4309821</v>
      </c>
      <c r="F31" s="29">
        <f t="shared" si="8"/>
        <v>4535684.5842105262</v>
      </c>
      <c r="G31" s="29">
        <f t="shared" si="5"/>
        <v>6417943.2631578948</v>
      </c>
      <c r="H31" s="29">
        <f t="shared" si="6"/>
        <v>1943724.0000000009</v>
      </c>
      <c r="I31" s="29">
        <f t="shared" si="2"/>
        <v>4474219.2631578939</v>
      </c>
      <c r="J31" s="29">
        <f t="shared" si="3"/>
        <v>-1882258.6789473686</v>
      </c>
      <c r="K31" s="29">
        <f t="shared" si="4"/>
        <v>61465.321052632295</v>
      </c>
      <c r="L31" s="20">
        <f t="shared" si="7"/>
        <v>1.3551498106063927E-2</v>
      </c>
    </row>
    <row r="32" spans="1:12">
      <c r="A32" s="39">
        <f t="shared" si="1"/>
        <v>19</v>
      </c>
      <c r="B32" s="29">
        <v>4837590</v>
      </c>
      <c r="C32" s="29">
        <f t="shared" si="0"/>
        <v>6607813</v>
      </c>
      <c r="D32" s="29">
        <v>2000000</v>
      </c>
      <c r="E32" s="29">
        <v>4607813</v>
      </c>
      <c r="F32" s="29">
        <f>$B$6*A32+$C$6</f>
        <v>4916853.7789473683</v>
      </c>
      <c r="G32" s="29">
        <f t="shared" si="5"/>
        <v>6666511</v>
      </c>
      <c r="H32" s="29">
        <f t="shared" si="6"/>
        <v>1943724.0000000009</v>
      </c>
      <c r="I32" s="29">
        <f t="shared" si="2"/>
        <v>4722786.9999999991</v>
      </c>
      <c r="J32" s="29">
        <f>F32-G32</f>
        <v>-1749657.2210526317</v>
      </c>
      <c r="K32" s="29">
        <f t="shared" si="4"/>
        <v>194066.7789473692</v>
      </c>
      <c r="L32" s="20">
        <f t="shared" si="7"/>
        <v>3.9469707189241705E-2</v>
      </c>
    </row>
    <row r="33" spans="1:12">
      <c r="A33" s="39">
        <f t="shared" si="1"/>
        <v>20</v>
      </c>
      <c r="B33" s="29">
        <v>5386474</v>
      </c>
      <c r="C33" s="29">
        <f t="shared" si="0"/>
        <v>6930172</v>
      </c>
      <c r="D33" s="29">
        <v>2000000</v>
      </c>
      <c r="E33" s="29">
        <v>4930172</v>
      </c>
      <c r="F33" s="29">
        <f>$B$6*A33+$C$6</f>
        <v>5298022.9736842103</v>
      </c>
      <c r="G33" s="29">
        <f t="shared" si="5"/>
        <v>6915078.7368421052</v>
      </c>
      <c r="H33" s="29">
        <f t="shared" si="6"/>
        <v>1943724.0000000009</v>
      </c>
      <c r="I33" s="29">
        <f t="shared" si="2"/>
        <v>4971354.7368421042</v>
      </c>
      <c r="J33" s="29">
        <f>F33-G33</f>
        <v>-1617055.7631578948</v>
      </c>
      <c r="K33" s="29">
        <f t="shared" si="4"/>
        <v>326668.2368421061</v>
      </c>
      <c r="L33" s="20">
        <f t="shared" si="7"/>
        <v>6.1658516481468396E-2</v>
      </c>
    </row>
    <row r="34" spans="1:12">
      <c r="A34" s="39">
        <f t="shared" si="1"/>
        <v>21</v>
      </c>
      <c r="B34" s="29">
        <v>5865742</v>
      </c>
      <c r="C34" s="29">
        <f t="shared" si="0"/>
        <v>7230917</v>
      </c>
      <c r="D34" s="29">
        <v>2000000</v>
      </c>
      <c r="E34" s="29">
        <v>5230917</v>
      </c>
      <c r="F34" s="29">
        <f t="shared" ref="F34:F37" si="9">$B$6*A34+$C$6</f>
        <v>5679192.1684210524</v>
      </c>
      <c r="G34" s="29">
        <f t="shared" si="5"/>
        <v>7163646.4736842103</v>
      </c>
      <c r="H34" s="29">
        <f t="shared" si="6"/>
        <v>1943724.0000000009</v>
      </c>
      <c r="I34" s="29">
        <f t="shared" si="2"/>
        <v>5219922.4736842094</v>
      </c>
      <c r="J34" s="29">
        <f t="shared" ref="J34:J37" si="10">F34-G34</f>
        <v>-1484454.3052631579</v>
      </c>
      <c r="K34" s="29">
        <f t="shared" si="4"/>
        <v>459269.694736843</v>
      </c>
      <c r="L34" s="20">
        <f t="shared" si="7"/>
        <v>8.086884210233207E-2</v>
      </c>
    </row>
    <row r="35" spans="1:12">
      <c r="A35" s="39">
        <f t="shared" si="1"/>
        <v>22</v>
      </c>
      <c r="B35" s="29">
        <v>6237455</v>
      </c>
      <c r="C35" s="29">
        <f t="shared" si="0"/>
        <v>7499804</v>
      </c>
      <c r="D35" s="29">
        <v>2000000</v>
      </c>
      <c r="E35" s="29">
        <v>5499804</v>
      </c>
      <c r="F35" s="29">
        <f t="shared" si="9"/>
        <v>6060361.3631578945</v>
      </c>
      <c r="G35" s="29">
        <f t="shared" si="5"/>
        <v>7412214.2105263155</v>
      </c>
      <c r="H35" s="29">
        <f t="shared" si="6"/>
        <v>1943724.0000000009</v>
      </c>
      <c r="I35" s="29">
        <f t="shared" si="2"/>
        <v>5468490.2105263146</v>
      </c>
      <c r="J35" s="29">
        <f t="shared" si="10"/>
        <v>-1351852.847368421</v>
      </c>
      <c r="K35" s="29">
        <f t="shared" si="4"/>
        <v>591871.1526315799</v>
      </c>
      <c r="L35" s="20">
        <f t="shared" si="7"/>
        <v>9.7662683322760055E-2</v>
      </c>
    </row>
    <row r="36" spans="1:12">
      <c r="A36" s="39">
        <f t="shared" si="1"/>
        <v>23</v>
      </c>
      <c r="B36" s="29">
        <v>6500879</v>
      </c>
      <c r="C36" s="29">
        <f t="shared" si="0"/>
        <v>7710347</v>
      </c>
      <c r="D36" s="29">
        <v>2000000</v>
      </c>
      <c r="E36" s="29">
        <v>5710347</v>
      </c>
      <c r="F36" s="29">
        <f t="shared" si="9"/>
        <v>6441530.5578947375</v>
      </c>
      <c r="G36" s="29">
        <f t="shared" si="5"/>
        <v>7660781.9473684207</v>
      </c>
      <c r="H36" s="29">
        <f t="shared" si="6"/>
        <v>1943724.0000000009</v>
      </c>
      <c r="I36" s="29">
        <f t="shared" si="2"/>
        <v>5717057.9473684197</v>
      </c>
      <c r="J36" s="29">
        <f t="shared" si="10"/>
        <v>-1219251.3894736832</v>
      </c>
      <c r="K36" s="29">
        <f t="shared" si="4"/>
        <v>724472.61052631773</v>
      </c>
      <c r="L36" s="20">
        <f t="shared" si="7"/>
        <v>0.11246901710935833</v>
      </c>
    </row>
    <row r="37" spans="1:12">
      <c r="A37" s="39">
        <f t="shared" si="1"/>
        <v>24</v>
      </c>
      <c r="B37" s="29">
        <v>7120358</v>
      </c>
      <c r="C37" s="29">
        <f>D37+E37</f>
        <v>7997310</v>
      </c>
      <c r="D37" s="29">
        <v>2000000</v>
      </c>
      <c r="E37" s="29">
        <v>5997310</v>
      </c>
      <c r="F37" s="29">
        <f t="shared" si="9"/>
        <v>6822699.7526315795</v>
      </c>
      <c r="G37" s="29">
        <f t="shared" si="5"/>
        <v>7909349.6842105268</v>
      </c>
      <c r="H37" s="29">
        <f t="shared" si="6"/>
        <v>1943724.0000000009</v>
      </c>
      <c r="I37" s="29">
        <f t="shared" si="2"/>
        <v>5965625.6842105258</v>
      </c>
      <c r="J37" s="29">
        <f t="shared" si="10"/>
        <v>-1086649.9315789472</v>
      </c>
      <c r="K37" s="29">
        <f t="shared" si="4"/>
        <v>857074.0684210537</v>
      </c>
      <c r="L37" s="20">
        <f t="shared" si="7"/>
        <v>0.12562095643890414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U68"/>
  <sheetViews>
    <sheetView workbookViewId="0"/>
  </sheetViews>
  <sheetFormatPr defaultRowHeight="13.5"/>
  <cols>
    <col min="1" max="1" width="3.125" customWidth="1"/>
    <col min="3" max="3" width="15.625" customWidth="1"/>
    <col min="7" max="7" width="3.125" customWidth="1"/>
    <col min="9" max="9" width="15.625" customWidth="1"/>
    <col min="13" max="13" width="3.125" customWidth="1"/>
    <col min="15" max="15" width="15.625" customWidth="1"/>
  </cols>
  <sheetData>
    <row r="2" spans="1:17">
      <c r="A2" t="s">
        <v>33</v>
      </c>
    </row>
    <row r="4" spans="1:17">
      <c r="A4" t="s">
        <v>28</v>
      </c>
      <c r="G4" t="s">
        <v>29</v>
      </c>
      <c r="M4" t="s">
        <v>30</v>
      </c>
    </row>
    <row r="6" spans="1:17">
      <c r="B6" t="s">
        <v>31</v>
      </c>
      <c r="H6" t="s">
        <v>32</v>
      </c>
      <c r="N6" t="s">
        <v>32</v>
      </c>
    </row>
    <row r="7" spans="1:17">
      <c r="B7" t="s">
        <v>34</v>
      </c>
      <c r="H7" t="s">
        <v>35</v>
      </c>
      <c r="N7" t="s">
        <v>36</v>
      </c>
    </row>
    <row r="8" spans="1:17">
      <c r="A8" s="9"/>
      <c r="B8" s="2" t="s">
        <v>37</v>
      </c>
      <c r="C8" s="2" t="s">
        <v>38</v>
      </c>
      <c r="D8" s="2" t="s">
        <v>104</v>
      </c>
      <c r="E8" s="2" t="s">
        <v>105</v>
      </c>
      <c r="G8" s="9"/>
      <c r="H8" s="2" t="s">
        <v>37</v>
      </c>
      <c r="I8" s="2" t="s">
        <v>38</v>
      </c>
      <c r="J8" s="2" t="s">
        <v>104</v>
      </c>
      <c r="K8" s="2" t="s">
        <v>105</v>
      </c>
      <c r="M8" s="9"/>
      <c r="N8" s="2" t="s">
        <v>37</v>
      </c>
      <c r="O8" s="2" t="s">
        <v>38</v>
      </c>
      <c r="P8" s="2" t="s">
        <v>104</v>
      </c>
      <c r="Q8" s="2" t="s">
        <v>105</v>
      </c>
    </row>
    <row r="9" spans="1:17">
      <c r="A9" s="7">
        <f>1</f>
        <v>1</v>
      </c>
      <c r="B9" s="7">
        <v>1049</v>
      </c>
      <c r="C9" s="7" t="s">
        <v>42</v>
      </c>
      <c r="D9" s="5">
        <v>3549039</v>
      </c>
      <c r="E9" s="5">
        <v>1187</v>
      </c>
      <c r="G9" s="7">
        <f>1</f>
        <v>1</v>
      </c>
      <c r="H9" s="7">
        <v>597</v>
      </c>
      <c r="I9" s="7" t="s">
        <v>69</v>
      </c>
      <c r="J9" s="5">
        <v>831792</v>
      </c>
      <c r="K9" s="5">
        <v>110</v>
      </c>
      <c r="M9" s="7">
        <f>1</f>
        <v>1</v>
      </c>
      <c r="N9" s="7">
        <v>8008</v>
      </c>
      <c r="O9" s="7" t="s">
        <v>93</v>
      </c>
      <c r="P9" s="5">
        <v>510200</v>
      </c>
      <c r="Q9" s="5">
        <v>64</v>
      </c>
    </row>
    <row r="10" spans="1:17">
      <c r="A10" s="7">
        <f>A9+1</f>
        <v>2</v>
      </c>
      <c r="B10" s="7">
        <v>243</v>
      </c>
      <c r="C10" s="7" t="s">
        <v>43</v>
      </c>
      <c r="D10" s="5">
        <v>2723040</v>
      </c>
      <c r="E10" s="5">
        <v>491</v>
      </c>
      <c r="G10" s="7">
        <f>G9+1</f>
        <v>2</v>
      </c>
      <c r="H10" s="7">
        <v>8442</v>
      </c>
      <c r="I10" s="7" t="s">
        <v>64</v>
      </c>
      <c r="J10" s="5">
        <v>811161</v>
      </c>
      <c r="K10" s="5">
        <v>122</v>
      </c>
      <c r="M10" s="7">
        <f>M9+1</f>
        <v>2</v>
      </c>
      <c r="N10" s="7">
        <v>3858</v>
      </c>
      <c r="O10" s="7" t="s">
        <v>90</v>
      </c>
      <c r="P10" s="5">
        <v>411719</v>
      </c>
      <c r="Q10" s="5">
        <v>71</v>
      </c>
    </row>
    <row r="11" spans="1:17">
      <c r="A11" s="7">
        <f>A10+1</f>
        <v>3</v>
      </c>
      <c r="B11" s="7">
        <v>2028</v>
      </c>
      <c r="C11" s="7" t="s">
        <v>40</v>
      </c>
      <c r="D11" s="5">
        <v>2069697</v>
      </c>
      <c r="E11" s="5">
        <v>377</v>
      </c>
      <c r="G11" s="7">
        <f>G10+1</f>
        <v>3</v>
      </c>
      <c r="H11" s="7">
        <v>6576</v>
      </c>
      <c r="I11" s="7" t="s">
        <v>66</v>
      </c>
      <c r="J11" s="5">
        <v>742698</v>
      </c>
      <c r="K11" s="5">
        <v>122</v>
      </c>
      <c r="M11" s="7">
        <f>M10+1</f>
        <v>3</v>
      </c>
      <c r="N11" s="7">
        <v>7239</v>
      </c>
      <c r="O11" s="7" t="s">
        <v>94</v>
      </c>
      <c r="P11" s="5">
        <v>389721</v>
      </c>
      <c r="Q11" s="5">
        <v>66</v>
      </c>
    </row>
    <row r="12" spans="1:17">
      <c r="A12" s="7">
        <f t="shared" ref="A12:A23" si="0">A11+1</f>
        <v>4</v>
      </c>
      <c r="B12" s="7">
        <v>5547</v>
      </c>
      <c r="C12" s="7" t="s">
        <v>44</v>
      </c>
      <c r="D12" s="5">
        <v>1921090</v>
      </c>
      <c r="E12" s="5">
        <v>383</v>
      </c>
      <c r="G12" s="7">
        <f t="shared" ref="G12:G23" si="1">G11+1</f>
        <v>4</v>
      </c>
      <c r="H12" s="7">
        <v>2138</v>
      </c>
      <c r="I12" s="7" t="s">
        <v>67</v>
      </c>
      <c r="J12" s="5">
        <v>724710</v>
      </c>
      <c r="K12" s="5">
        <v>117</v>
      </c>
      <c r="M12" s="7">
        <f t="shared" ref="M12:M23" si="2">M11+1</f>
        <v>4</v>
      </c>
      <c r="N12" s="7">
        <v>998</v>
      </c>
      <c r="O12" s="7" t="s">
        <v>87</v>
      </c>
      <c r="P12" s="5">
        <v>389168</v>
      </c>
      <c r="Q12" s="5">
        <v>74</v>
      </c>
    </row>
    <row r="13" spans="1:17">
      <c r="A13" s="7">
        <f t="shared" si="0"/>
        <v>5</v>
      </c>
      <c r="B13" s="7">
        <v>8817</v>
      </c>
      <c r="C13" s="7" t="s">
        <v>45</v>
      </c>
      <c r="D13" s="5">
        <v>1482005</v>
      </c>
      <c r="E13" s="5">
        <v>296</v>
      </c>
      <c r="G13" s="7">
        <f t="shared" si="1"/>
        <v>5</v>
      </c>
      <c r="H13" s="7">
        <v>1060</v>
      </c>
      <c r="I13" s="7" t="s">
        <v>70</v>
      </c>
      <c r="J13" s="5">
        <v>620327</v>
      </c>
      <c r="K13" s="5">
        <v>113</v>
      </c>
      <c r="M13" s="7">
        <f t="shared" si="2"/>
        <v>5</v>
      </c>
      <c r="N13" s="7">
        <v>5250</v>
      </c>
      <c r="O13" s="7" t="s">
        <v>91</v>
      </c>
      <c r="P13" s="5">
        <v>364202</v>
      </c>
      <c r="Q13" s="5">
        <v>70</v>
      </c>
    </row>
    <row r="14" spans="1:17">
      <c r="A14" s="7">
        <f t="shared" si="0"/>
        <v>6</v>
      </c>
      <c r="B14" s="7">
        <v>3210</v>
      </c>
      <c r="C14" s="7" t="s">
        <v>49</v>
      </c>
      <c r="D14" s="5">
        <v>1179532</v>
      </c>
      <c r="E14" s="5">
        <v>248</v>
      </c>
      <c r="G14" s="7">
        <f t="shared" si="1"/>
        <v>6</v>
      </c>
      <c r="H14" s="7">
        <v>7760</v>
      </c>
      <c r="I14" s="7" t="s">
        <v>71</v>
      </c>
      <c r="J14" s="5">
        <v>614822</v>
      </c>
      <c r="K14" s="5">
        <v>111</v>
      </c>
      <c r="M14" s="7">
        <f t="shared" si="2"/>
        <v>6</v>
      </c>
      <c r="N14" s="7">
        <v>6839</v>
      </c>
      <c r="O14" s="7" t="s">
        <v>96</v>
      </c>
      <c r="P14" s="5">
        <v>362297</v>
      </c>
      <c r="Q14" s="5">
        <v>63</v>
      </c>
    </row>
    <row r="15" spans="1:17">
      <c r="A15" s="7">
        <f t="shared" si="0"/>
        <v>7</v>
      </c>
      <c r="B15" s="7">
        <v>8036</v>
      </c>
      <c r="C15" s="7" t="s">
        <v>50</v>
      </c>
      <c r="D15" s="5">
        <v>1082806</v>
      </c>
      <c r="E15" s="5">
        <v>217</v>
      </c>
      <c r="G15" s="7">
        <f t="shared" si="1"/>
        <v>7</v>
      </c>
      <c r="H15" s="7">
        <v>5774</v>
      </c>
      <c r="I15" s="12" t="s">
        <v>83</v>
      </c>
      <c r="J15" s="5">
        <v>575038</v>
      </c>
      <c r="K15" s="5">
        <v>92</v>
      </c>
      <c r="M15" s="7">
        <f t="shared" si="2"/>
        <v>7</v>
      </c>
      <c r="N15" s="7">
        <v>7700</v>
      </c>
      <c r="O15" s="12" t="s">
        <v>100</v>
      </c>
      <c r="P15" s="5">
        <v>359317</v>
      </c>
      <c r="Q15" s="5">
        <v>51</v>
      </c>
    </row>
    <row r="16" spans="1:17">
      <c r="A16" s="7">
        <f t="shared" si="0"/>
        <v>8</v>
      </c>
      <c r="B16" s="7">
        <v>5633</v>
      </c>
      <c r="C16" s="7" t="s">
        <v>61</v>
      </c>
      <c r="D16" s="5">
        <v>1027490</v>
      </c>
      <c r="E16" s="5">
        <v>145</v>
      </c>
      <c r="G16" s="7">
        <f t="shared" si="1"/>
        <v>8</v>
      </c>
      <c r="H16" s="7">
        <v>1323</v>
      </c>
      <c r="I16" s="12" t="s">
        <v>81</v>
      </c>
      <c r="J16" s="5">
        <v>532460</v>
      </c>
      <c r="K16" s="5">
        <v>91</v>
      </c>
      <c r="M16" s="7">
        <f t="shared" si="2"/>
        <v>8</v>
      </c>
      <c r="N16" s="7">
        <v>7060</v>
      </c>
      <c r="O16" s="7" t="s">
        <v>89</v>
      </c>
      <c r="P16" s="5">
        <v>341224</v>
      </c>
      <c r="Q16" s="5">
        <v>69</v>
      </c>
    </row>
    <row r="17" spans="1:21">
      <c r="A17" s="7">
        <f t="shared" si="0"/>
        <v>9</v>
      </c>
      <c r="B17" s="7">
        <v>2453</v>
      </c>
      <c r="C17" s="7" t="s">
        <v>55</v>
      </c>
      <c r="D17" s="5">
        <v>911339</v>
      </c>
      <c r="E17" s="5">
        <v>157</v>
      </c>
      <c r="G17" s="7">
        <f t="shared" si="1"/>
        <v>9</v>
      </c>
      <c r="H17" s="7">
        <v>3603</v>
      </c>
      <c r="I17" s="7" t="s">
        <v>79</v>
      </c>
      <c r="J17" s="5">
        <v>498996</v>
      </c>
      <c r="K17" s="5">
        <v>93</v>
      </c>
      <c r="M17" s="7">
        <f t="shared" si="2"/>
        <v>9</v>
      </c>
      <c r="N17" s="7">
        <v>7925</v>
      </c>
      <c r="O17" s="12" t="s">
        <v>103</v>
      </c>
      <c r="P17" s="5">
        <v>329320</v>
      </c>
      <c r="Q17" s="5">
        <v>52</v>
      </c>
    </row>
    <row r="18" spans="1:21">
      <c r="A18" s="7">
        <f t="shared" si="0"/>
        <v>10</v>
      </c>
      <c r="B18" s="7">
        <v>8255</v>
      </c>
      <c r="C18" s="7" t="s">
        <v>53</v>
      </c>
      <c r="D18" s="5">
        <v>863198</v>
      </c>
      <c r="E18" s="5">
        <v>172</v>
      </c>
      <c r="G18" s="7">
        <f t="shared" si="1"/>
        <v>10</v>
      </c>
      <c r="H18" s="7">
        <v>9085</v>
      </c>
      <c r="I18" s="7" t="s">
        <v>80</v>
      </c>
      <c r="J18" s="5">
        <v>290023</v>
      </c>
      <c r="K18" s="5">
        <v>91</v>
      </c>
      <c r="M18" s="7">
        <f t="shared" si="2"/>
        <v>10</v>
      </c>
      <c r="N18" s="7">
        <v>2569</v>
      </c>
      <c r="O18" s="12" t="s">
        <v>97</v>
      </c>
      <c r="P18" s="5">
        <v>319308</v>
      </c>
      <c r="Q18" s="5">
        <v>61</v>
      </c>
    </row>
    <row r="19" spans="1:21">
      <c r="A19" s="20">
        <f t="shared" si="0"/>
        <v>11</v>
      </c>
      <c r="B19" s="20">
        <v>6246</v>
      </c>
      <c r="C19" s="20" t="s">
        <v>52</v>
      </c>
      <c r="D19" s="29">
        <v>586013</v>
      </c>
      <c r="E19" s="29">
        <v>189</v>
      </c>
      <c r="G19" s="20">
        <f t="shared" si="1"/>
        <v>11</v>
      </c>
      <c r="H19" s="20">
        <v>305</v>
      </c>
      <c r="I19" s="20" t="s">
        <v>72</v>
      </c>
      <c r="J19" s="29">
        <v>222852</v>
      </c>
      <c r="K19" s="29">
        <v>106</v>
      </c>
      <c r="M19" s="20">
        <f t="shared" si="2"/>
        <v>11</v>
      </c>
      <c r="N19" s="20">
        <v>5813</v>
      </c>
      <c r="O19" s="20" t="s">
        <v>84</v>
      </c>
      <c r="P19" s="29">
        <v>206605</v>
      </c>
      <c r="Q19" s="29">
        <v>81</v>
      </c>
      <c r="S19" s="20"/>
      <c r="T19" s="20"/>
      <c r="U19" s="20"/>
    </row>
    <row r="20" spans="1:21">
      <c r="A20" s="20">
        <f t="shared" si="0"/>
        <v>12</v>
      </c>
      <c r="B20" s="20">
        <v>7545</v>
      </c>
      <c r="C20" s="20" t="s">
        <v>56</v>
      </c>
      <c r="D20" s="29">
        <v>324320</v>
      </c>
      <c r="E20" s="29">
        <v>156</v>
      </c>
      <c r="G20" s="20">
        <f t="shared" si="1"/>
        <v>12</v>
      </c>
      <c r="H20" s="20">
        <v>186</v>
      </c>
      <c r="I20" s="20" t="s">
        <v>73</v>
      </c>
      <c r="J20" s="29">
        <v>212909</v>
      </c>
      <c r="K20" s="29">
        <v>105</v>
      </c>
      <c r="M20" s="20">
        <f t="shared" si="2"/>
        <v>12</v>
      </c>
      <c r="N20" s="20">
        <v>6814</v>
      </c>
      <c r="O20" s="20" t="s">
        <v>86</v>
      </c>
      <c r="P20" s="29">
        <v>157210</v>
      </c>
      <c r="Q20" s="29">
        <v>78</v>
      </c>
      <c r="S20" s="20"/>
      <c r="T20" s="20"/>
      <c r="U20" s="20"/>
    </row>
    <row r="21" spans="1:21">
      <c r="A21" s="20">
        <f t="shared" si="0"/>
        <v>13</v>
      </c>
      <c r="B21" s="20">
        <v>3593</v>
      </c>
      <c r="C21" s="20" t="s">
        <v>57</v>
      </c>
      <c r="D21" s="29">
        <v>316322</v>
      </c>
      <c r="E21" s="29">
        <v>150</v>
      </c>
      <c r="G21" s="20">
        <f t="shared" si="1"/>
        <v>13</v>
      </c>
      <c r="H21" s="20">
        <v>4141</v>
      </c>
      <c r="I21" s="20" t="s">
        <v>75</v>
      </c>
      <c r="J21" s="29">
        <v>206892</v>
      </c>
      <c r="K21" s="29">
        <v>104</v>
      </c>
      <c r="M21" s="20">
        <f t="shared" si="2"/>
        <v>13</v>
      </c>
      <c r="N21" s="20">
        <v>2753</v>
      </c>
      <c r="O21" s="19" t="s">
        <v>99</v>
      </c>
      <c r="P21" s="29">
        <v>125291</v>
      </c>
      <c r="Q21" s="29">
        <v>60</v>
      </c>
      <c r="S21" s="20"/>
      <c r="T21" s="20"/>
      <c r="U21" s="20"/>
    </row>
    <row r="22" spans="1:21">
      <c r="A22" s="20">
        <f t="shared" si="0"/>
        <v>14</v>
      </c>
      <c r="B22" s="20">
        <v>5065</v>
      </c>
      <c r="C22" s="20" t="s">
        <v>47</v>
      </c>
      <c r="D22" s="29">
        <v>259340</v>
      </c>
      <c r="E22" s="29">
        <v>257</v>
      </c>
      <c r="G22" s="20">
        <f t="shared" si="1"/>
        <v>14</v>
      </c>
      <c r="H22" s="20">
        <v>3622</v>
      </c>
      <c r="I22" s="20" t="s">
        <v>63</v>
      </c>
      <c r="J22" s="29">
        <v>192189</v>
      </c>
      <c r="K22" s="29">
        <v>120</v>
      </c>
      <c r="M22" s="20">
        <f t="shared" si="2"/>
        <v>14</v>
      </c>
      <c r="N22" s="20">
        <v>2961</v>
      </c>
      <c r="O22" s="20" t="s">
        <v>85</v>
      </c>
      <c r="P22" s="29">
        <v>120608</v>
      </c>
      <c r="Q22" s="29">
        <v>81</v>
      </c>
      <c r="S22" s="20"/>
      <c r="T22" s="20"/>
      <c r="U22" s="20"/>
    </row>
    <row r="23" spans="1:21">
      <c r="A23" s="20">
        <f t="shared" si="0"/>
        <v>15</v>
      </c>
      <c r="B23" s="20">
        <v>5387</v>
      </c>
      <c r="C23" s="20" t="s">
        <v>59</v>
      </c>
      <c r="D23" s="29">
        <v>150396</v>
      </c>
      <c r="E23" s="29">
        <v>146</v>
      </c>
      <c r="G23" s="20">
        <f t="shared" si="1"/>
        <v>15</v>
      </c>
      <c r="H23" s="20">
        <v>9198</v>
      </c>
      <c r="I23" s="20" t="s">
        <v>77</v>
      </c>
      <c r="J23" s="29">
        <v>99968</v>
      </c>
      <c r="K23" s="29">
        <v>98</v>
      </c>
      <c r="M23" s="20">
        <f t="shared" si="2"/>
        <v>15</v>
      </c>
      <c r="N23" s="20">
        <v>6685</v>
      </c>
      <c r="O23" s="19" t="s">
        <v>101</v>
      </c>
      <c r="P23" s="29">
        <v>119335</v>
      </c>
      <c r="Q23" s="29">
        <v>57</v>
      </c>
      <c r="S23" s="20"/>
      <c r="T23" s="20"/>
      <c r="U23" s="20"/>
    </row>
    <row r="24" spans="1:21">
      <c r="A24" s="20"/>
      <c r="B24" s="20"/>
      <c r="C24" s="20"/>
      <c r="D24" s="29"/>
      <c r="E24" s="29"/>
      <c r="F24" s="20"/>
      <c r="G24" s="20"/>
      <c r="H24" s="20"/>
      <c r="I24" s="20"/>
      <c r="J24" s="29"/>
      <c r="K24" s="29"/>
      <c r="L24" s="20"/>
      <c r="M24" s="20"/>
      <c r="N24" s="20"/>
      <c r="O24" s="20"/>
      <c r="P24" s="29"/>
      <c r="Q24" s="29"/>
      <c r="R24" s="29"/>
      <c r="S24" s="20"/>
      <c r="T24" s="20"/>
      <c r="U24" s="20"/>
    </row>
    <row r="25" spans="1:21">
      <c r="A25" s="20"/>
      <c r="B25" s="20"/>
      <c r="C25" s="20"/>
      <c r="D25" s="29"/>
      <c r="E25" s="29"/>
      <c r="F25" s="20"/>
      <c r="G25" s="20"/>
      <c r="H25" s="20"/>
      <c r="I25" s="20"/>
      <c r="J25" s="29"/>
      <c r="K25" s="29"/>
      <c r="L25" s="20"/>
      <c r="M25" s="20"/>
      <c r="N25" s="20"/>
      <c r="O25" s="20"/>
      <c r="P25" s="29"/>
      <c r="Q25" s="29"/>
      <c r="R25" s="29"/>
      <c r="S25" s="20"/>
      <c r="T25" s="20"/>
      <c r="U25" s="20"/>
    </row>
    <row r="26" spans="1:21">
      <c r="A26" s="20"/>
      <c r="B26" s="20"/>
      <c r="C26" s="20"/>
      <c r="D26" s="29"/>
      <c r="E26" s="29"/>
      <c r="F26" s="20"/>
      <c r="G26" s="20"/>
      <c r="H26" s="20"/>
      <c r="I26" s="20"/>
      <c r="J26" s="29"/>
      <c r="K26" s="29"/>
      <c r="L26" s="20"/>
      <c r="M26" s="20"/>
      <c r="N26" s="20"/>
      <c r="O26" s="20"/>
      <c r="P26" s="29"/>
      <c r="Q26" s="29"/>
      <c r="R26" s="29"/>
      <c r="S26" s="20"/>
      <c r="T26" s="20"/>
      <c r="U26" s="20"/>
    </row>
    <row r="27" spans="1:21">
      <c r="A27" s="20"/>
      <c r="B27" s="20"/>
      <c r="C27" s="20"/>
      <c r="D27" s="29"/>
      <c r="E27" s="29"/>
      <c r="F27" s="20"/>
      <c r="G27" s="20"/>
      <c r="H27" s="20"/>
      <c r="I27" s="20"/>
      <c r="J27" s="29"/>
      <c r="K27" s="29"/>
      <c r="L27" s="20"/>
      <c r="M27" s="20"/>
      <c r="N27" s="20"/>
      <c r="O27" s="20"/>
      <c r="P27" s="29"/>
      <c r="Q27" s="29"/>
      <c r="R27" s="29"/>
      <c r="S27" s="20"/>
      <c r="T27" s="20"/>
      <c r="U27" s="20"/>
    </row>
    <row r="28" spans="1:21">
      <c r="A28" s="20"/>
      <c r="B28" s="20"/>
      <c r="C28" s="20"/>
      <c r="D28" s="29"/>
      <c r="E28" s="29"/>
      <c r="F28" s="20"/>
      <c r="G28" s="20"/>
      <c r="H28" s="20"/>
      <c r="I28" s="20"/>
      <c r="J28" s="29"/>
      <c r="K28" s="29"/>
      <c r="L28" s="20"/>
      <c r="M28" s="20"/>
      <c r="N28" s="20"/>
      <c r="O28" s="20"/>
      <c r="P28" s="29"/>
      <c r="Q28" s="29"/>
      <c r="R28" s="29"/>
      <c r="S28" s="20"/>
    </row>
    <row r="29" spans="1:21">
      <c r="A29" s="20"/>
      <c r="B29" s="20"/>
      <c r="C29" s="20"/>
      <c r="D29" s="20"/>
      <c r="E29" s="20"/>
      <c r="F29" s="20"/>
      <c r="G29" s="20"/>
      <c r="H29" s="20"/>
      <c r="I29" s="20"/>
      <c r="J29" s="29"/>
      <c r="K29" s="29"/>
      <c r="L29" s="20"/>
      <c r="M29" s="20"/>
      <c r="N29" s="20"/>
      <c r="O29" s="20"/>
      <c r="P29" s="29"/>
      <c r="Q29" s="29"/>
      <c r="R29" s="29"/>
      <c r="S29" s="20"/>
    </row>
    <row r="30" spans="1:21">
      <c r="A30" s="20"/>
      <c r="B30" s="20"/>
      <c r="C30" s="20"/>
      <c r="D30" s="20"/>
      <c r="E30" s="20"/>
      <c r="F30" s="20"/>
      <c r="G30" s="20"/>
      <c r="H30" s="20"/>
      <c r="I30" s="20"/>
      <c r="J30" s="29"/>
      <c r="K30" s="29"/>
      <c r="L30" s="20"/>
      <c r="M30" s="20"/>
      <c r="N30" s="20"/>
      <c r="O30" s="20"/>
      <c r="P30" s="29"/>
      <c r="Q30" s="29"/>
      <c r="R30" s="29"/>
      <c r="S30" s="20"/>
    </row>
    <row r="31" spans="1:21">
      <c r="A31" s="20"/>
      <c r="B31" s="20"/>
      <c r="C31" s="20"/>
      <c r="D31" s="20"/>
      <c r="E31" s="20"/>
      <c r="F31" s="20"/>
      <c r="G31" s="29"/>
      <c r="H31" s="29"/>
      <c r="I31" s="20"/>
      <c r="J31" s="29"/>
      <c r="K31" s="29"/>
      <c r="L31" s="20"/>
      <c r="M31" s="20"/>
      <c r="N31" s="20"/>
      <c r="O31" s="20"/>
      <c r="P31" s="29"/>
      <c r="Q31" s="29"/>
      <c r="R31" s="29"/>
      <c r="S31" s="20"/>
    </row>
    <row r="32" spans="1:21">
      <c r="A32" s="20"/>
      <c r="B32" s="20"/>
      <c r="C32" s="20"/>
      <c r="D32" s="20"/>
      <c r="E32" s="20"/>
      <c r="F32" s="20"/>
      <c r="G32" s="29"/>
      <c r="H32" s="29"/>
      <c r="I32" s="20"/>
      <c r="J32" s="29"/>
      <c r="K32" s="29"/>
      <c r="L32" s="20"/>
      <c r="M32" s="20"/>
      <c r="N32" s="20"/>
      <c r="O32" s="20"/>
      <c r="P32" s="29"/>
      <c r="Q32" s="29"/>
      <c r="R32" s="29"/>
      <c r="S32" s="20"/>
    </row>
    <row r="33" spans="1:19">
      <c r="A33" s="20"/>
      <c r="B33" s="20"/>
      <c r="C33" s="20"/>
      <c r="D33" s="20"/>
      <c r="E33" s="20"/>
      <c r="F33" s="20"/>
      <c r="G33" s="29"/>
      <c r="H33" s="29"/>
      <c r="I33" s="20"/>
      <c r="J33" s="29"/>
      <c r="K33" s="29"/>
      <c r="L33" s="20"/>
      <c r="M33" s="20"/>
      <c r="N33" s="20"/>
      <c r="O33" s="20"/>
      <c r="P33" s="29"/>
      <c r="Q33" s="29"/>
      <c r="R33" s="29"/>
      <c r="S33" s="20"/>
    </row>
    <row r="34" spans="1:19">
      <c r="A34" s="20"/>
      <c r="B34" s="20"/>
      <c r="C34" s="20"/>
      <c r="D34" s="20"/>
      <c r="E34" s="20"/>
      <c r="F34" s="20"/>
      <c r="G34" s="29"/>
      <c r="H34" s="29"/>
      <c r="I34" s="20"/>
      <c r="J34" s="29"/>
      <c r="K34" s="29"/>
      <c r="L34" s="20"/>
      <c r="M34" s="20"/>
      <c r="N34" s="20"/>
      <c r="O34" s="20"/>
      <c r="P34" s="29"/>
      <c r="Q34" s="29"/>
      <c r="R34" s="29"/>
      <c r="S34" s="20"/>
    </row>
    <row r="35" spans="1:19">
      <c r="A35" s="20"/>
      <c r="B35" s="20"/>
      <c r="C35" s="20"/>
      <c r="D35" s="20"/>
      <c r="E35" s="20"/>
      <c r="F35" s="20"/>
      <c r="G35" s="29"/>
      <c r="H35" s="29"/>
      <c r="I35" s="20"/>
      <c r="J35" s="29"/>
      <c r="K35" s="29"/>
      <c r="L35" s="20"/>
      <c r="M35" s="20"/>
      <c r="N35" s="20"/>
      <c r="O35" s="20"/>
      <c r="P35" s="29"/>
      <c r="Q35" s="29"/>
      <c r="R35" s="29"/>
      <c r="S35" s="20"/>
    </row>
    <row r="36" spans="1:19">
      <c r="G36" s="11"/>
      <c r="H36" s="11"/>
      <c r="J36" s="11"/>
      <c r="K36" s="11"/>
      <c r="P36" s="11"/>
      <c r="Q36" s="11"/>
      <c r="R36" s="11"/>
    </row>
    <row r="37" spans="1:19">
      <c r="G37" s="11"/>
      <c r="H37" s="11"/>
      <c r="J37" s="11"/>
      <c r="K37" s="11"/>
      <c r="P37" s="11"/>
      <c r="Q37" s="11"/>
      <c r="R37" s="11"/>
    </row>
    <row r="38" spans="1:19">
      <c r="G38" s="11"/>
      <c r="H38" s="11"/>
      <c r="J38" s="11"/>
      <c r="K38" s="11"/>
      <c r="P38" s="11"/>
      <c r="Q38" s="11"/>
      <c r="R38" s="11"/>
    </row>
    <row r="39" spans="1:19">
      <c r="G39" s="11"/>
      <c r="H39" s="11"/>
      <c r="J39" s="11"/>
      <c r="K39" s="11"/>
      <c r="P39" s="11"/>
      <c r="Q39" s="11"/>
      <c r="R39" s="11"/>
    </row>
    <row r="40" spans="1:19">
      <c r="G40" s="11"/>
      <c r="H40" s="11"/>
      <c r="J40" s="11"/>
      <c r="K40" s="11"/>
      <c r="P40" s="11"/>
      <c r="Q40" s="11"/>
      <c r="R40" s="11"/>
    </row>
    <row r="41" spans="1:19">
      <c r="G41" s="11"/>
      <c r="H41" s="11"/>
      <c r="J41" s="11"/>
      <c r="K41" s="11"/>
      <c r="P41" s="11"/>
      <c r="Q41" s="11"/>
      <c r="R41" s="11"/>
    </row>
    <row r="42" spans="1:19">
      <c r="G42" s="11"/>
      <c r="H42" s="11"/>
      <c r="J42" s="11"/>
      <c r="K42" s="11"/>
      <c r="P42" s="11"/>
      <c r="Q42" s="11"/>
      <c r="R42" s="11"/>
    </row>
    <row r="43" spans="1:19">
      <c r="G43" s="11"/>
      <c r="H43" s="11"/>
      <c r="J43" s="11"/>
      <c r="K43" s="11"/>
      <c r="P43" s="11"/>
      <c r="Q43" s="11"/>
      <c r="R43" s="11"/>
    </row>
    <row r="44" spans="1:19">
      <c r="G44" s="11"/>
      <c r="H44" s="11"/>
      <c r="J44" s="11"/>
      <c r="K44" s="11"/>
      <c r="P44" s="11"/>
      <c r="Q44" s="11"/>
      <c r="R44" s="11"/>
    </row>
    <row r="45" spans="1:19">
      <c r="G45" s="11"/>
      <c r="H45" s="11"/>
      <c r="J45" s="11"/>
      <c r="K45" s="11"/>
      <c r="P45" s="11"/>
      <c r="Q45" s="11"/>
      <c r="R45" s="11"/>
    </row>
    <row r="46" spans="1:19">
      <c r="G46" s="11"/>
      <c r="H46" s="11"/>
      <c r="J46" s="11"/>
      <c r="K46" s="11"/>
      <c r="P46" s="11"/>
      <c r="Q46" s="11"/>
      <c r="R46" s="11"/>
    </row>
    <row r="47" spans="1:19">
      <c r="G47" s="11"/>
      <c r="H47" s="11"/>
      <c r="J47" s="11"/>
      <c r="K47" s="11"/>
      <c r="P47" s="11"/>
      <c r="Q47" s="11"/>
      <c r="R47" s="11"/>
    </row>
    <row r="48" spans="1:19">
      <c r="G48" s="11"/>
      <c r="H48" s="11"/>
      <c r="J48" s="11"/>
      <c r="K48" s="11"/>
      <c r="P48" s="11"/>
      <c r="Q48" s="11"/>
      <c r="R48" s="11"/>
    </row>
    <row r="49" spans="7:18">
      <c r="G49" s="11"/>
      <c r="H49" s="11"/>
      <c r="J49" s="11"/>
      <c r="K49" s="11"/>
      <c r="P49" s="11"/>
      <c r="Q49" s="11"/>
      <c r="R49" s="11"/>
    </row>
    <row r="50" spans="7:18">
      <c r="G50" s="11"/>
      <c r="H50" s="11"/>
      <c r="J50" s="11"/>
      <c r="K50" s="11"/>
      <c r="P50" s="11"/>
      <c r="Q50" s="11"/>
      <c r="R50" s="11"/>
    </row>
    <row r="51" spans="7:18">
      <c r="G51" s="11"/>
      <c r="H51" s="11"/>
      <c r="J51" s="11"/>
      <c r="K51" s="11"/>
      <c r="P51" s="11"/>
      <c r="Q51" s="11"/>
      <c r="R51" s="11"/>
    </row>
    <row r="52" spans="7:18">
      <c r="G52" s="11"/>
      <c r="H52" s="11"/>
      <c r="J52" s="11"/>
      <c r="K52" s="11"/>
      <c r="P52" s="11"/>
      <c r="Q52" s="11"/>
      <c r="R52" s="11"/>
    </row>
    <row r="53" spans="7:18">
      <c r="G53" s="11"/>
      <c r="H53" s="11"/>
      <c r="J53" s="11"/>
      <c r="K53" s="11"/>
      <c r="P53" s="11"/>
      <c r="Q53" s="11"/>
      <c r="R53" s="11"/>
    </row>
    <row r="54" spans="7:18">
      <c r="G54" s="11"/>
      <c r="H54" s="11"/>
      <c r="J54" s="11"/>
      <c r="K54" s="11"/>
      <c r="P54" s="11"/>
      <c r="Q54" s="11"/>
      <c r="R54" s="11"/>
    </row>
    <row r="55" spans="7:18">
      <c r="G55" s="11"/>
      <c r="H55" s="11"/>
      <c r="J55" s="11"/>
      <c r="K55" s="11"/>
      <c r="P55" s="11"/>
      <c r="Q55" s="11"/>
      <c r="R55" s="11"/>
    </row>
    <row r="56" spans="7:18">
      <c r="G56" s="11"/>
      <c r="H56" s="11"/>
      <c r="J56" s="11"/>
      <c r="K56" s="11"/>
      <c r="P56" s="11"/>
      <c r="Q56" s="11"/>
      <c r="R56" s="11"/>
    </row>
    <row r="57" spans="7:18">
      <c r="G57" s="11"/>
      <c r="H57" s="11"/>
      <c r="J57" s="11"/>
      <c r="K57" s="11"/>
      <c r="P57" s="11"/>
      <c r="Q57" s="11"/>
      <c r="R57" s="11"/>
    </row>
    <row r="58" spans="7:18">
      <c r="G58" s="11"/>
      <c r="H58" s="11"/>
      <c r="J58" s="11"/>
      <c r="K58" s="11"/>
      <c r="P58" s="11"/>
      <c r="Q58" s="11"/>
      <c r="R58" s="11"/>
    </row>
    <row r="59" spans="7:18">
      <c r="G59" s="11"/>
      <c r="H59" s="11"/>
      <c r="J59" s="11"/>
      <c r="K59" s="11"/>
      <c r="P59" s="11"/>
      <c r="Q59" s="11"/>
      <c r="R59" s="11"/>
    </row>
    <row r="60" spans="7:18">
      <c r="G60" s="11"/>
      <c r="H60" s="11"/>
      <c r="J60" s="11"/>
      <c r="K60" s="11"/>
      <c r="P60" s="11"/>
      <c r="Q60" s="11"/>
      <c r="R60" s="11"/>
    </row>
    <row r="61" spans="7:18">
      <c r="G61" s="11"/>
      <c r="H61" s="11"/>
      <c r="J61" s="11"/>
      <c r="K61" s="11"/>
      <c r="P61" s="11"/>
      <c r="Q61" s="11"/>
      <c r="R61" s="11"/>
    </row>
    <row r="62" spans="7:18">
      <c r="G62" s="11"/>
      <c r="H62" s="11"/>
      <c r="J62" s="11"/>
      <c r="K62" s="11"/>
      <c r="P62" s="11"/>
      <c r="Q62" s="11"/>
      <c r="R62" s="11"/>
    </row>
    <row r="63" spans="7:18">
      <c r="G63" s="11"/>
      <c r="H63" s="11"/>
      <c r="J63" s="11"/>
      <c r="K63" s="11"/>
      <c r="P63" s="11"/>
      <c r="Q63" s="11"/>
      <c r="R63" s="11"/>
    </row>
    <row r="64" spans="7:18">
      <c r="G64" s="11"/>
      <c r="H64" s="11"/>
      <c r="J64" s="11"/>
      <c r="K64" s="11"/>
      <c r="P64" s="11"/>
      <c r="Q64" s="11"/>
      <c r="R64" s="11"/>
    </row>
    <row r="65" spans="7:18">
      <c r="G65" s="11"/>
      <c r="H65" s="11"/>
      <c r="J65" s="11"/>
      <c r="K65" s="11"/>
      <c r="P65" s="11"/>
      <c r="Q65" s="11"/>
      <c r="R65" s="11"/>
    </row>
    <row r="66" spans="7:18">
      <c r="G66" s="11"/>
      <c r="H66" s="11"/>
      <c r="J66" s="11"/>
      <c r="K66" s="11"/>
      <c r="P66" s="11"/>
      <c r="Q66" s="11"/>
      <c r="R66" s="11"/>
    </row>
    <row r="67" spans="7:18">
      <c r="G67" s="11"/>
      <c r="H67" s="11"/>
      <c r="J67" s="11"/>
      <c r="K67" s="11"/>
      <c r="P67" s="11"/>
      <c r="Q67" s="11"/>
      <c r="R67" s="11"/>
    </row>
    <row r="68" spans="7:18">
      <c r="G68" s="11"/>
      <c r="H68" s="11"/>
      <c r="J68" s="11"/>
      <c r="K68" s="11"/>
      <c r="P68" s="11"/>
      <c r="Q68" s="11"/>
      <c r="R68" s="11"/>
    </row>
  </sheetData>
  <sortState ref="N9:Q23">
    <sortCondition descending="1" ref="P9:P23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V87"/>
  <sheetViews>
    <sheetView workbookViewId="0"/>
  </sheetViews>
  <sheetFormatPr defaultRowHeight="13.5"/>
  <cols>
    <col min="1" max="4" width="9" style="30"/>
    <col min="5" max="5" width="9.25" style="30" bestFit="1" customWidth="1"/>
    <col min="6" max="6" width="9.125" style="30" bestFit="1" customWidth="1"/>
    <col min="7" max="7" width="9" style="30"/>
    <col min="8" max="8" width="3.125" style="30" customWidth="1"/>
    <col min="9" max="9" width="9" style="30"/>
    <col min="10" max="10" width="13.125" style="30" customWidth="1"/>
    <col min="11" max="11" width="9" style="30" customWidth="1"/>
    <col min="12" max="12" width="9.125" style="30" bestFit="1" customWidth="1"/>
    <col min="13" max="13" width="9.25" style="30" bestFit="1" customWidth="1"/>
    <col min="14" max="14" width="9.125" style="30" bestFit="1" customWidth="1"/>
    <col min="15" max="15" width="9" style="30"/>
    <col min="16" max="16" width="3.125" style="30" customWidth="1"/>
    <col min="17" max="17" width="9" style="30"/>
    <col min="18" max="18" width="13.125" style="30" customWidth="1"/>
    <col min="19" max="19" width="9.25" style="30" bestFit="1" customWidth="1"/>
    <col min="20" max="20" width="9.125" style="30" bestFit="1" customWidth="1"/>
    <col min="21" max="21" width="9.25" style="30" bestFit="1" customWidth="1"/>
    <col min="22" max="22" width="9.125" style="30" bestFit="1" customWidth="1"/>
    <col min="23" max="16384" width="9" style="30"/>
  </cols>
  <sheetData>
    <row r="2" spans="1:2">
      <c r="A2" s="30" t="s">
        <v>161</v>
      </c>
    </row>
    <row r="3" spans="1:2">
      <c r="A3" s="30" t="s">
        <v>153</v>
      </c>
    </row>
    <row r="5" spans="1:2">
      <c r="A5" s="33" t="s">
        <v>154</v>
      </c>
      <c r="B5" s="34">
        <f>CORREL(C28:C1048576,D28:D1048576)</f>
        <v>0.89057582616609932</v>
      </c>
    </row>
    <row r="6" spans="1:2">
      <c r="A6" s="33" t="s">
        <v>155</v>
      </c>
      <c r="B6" s="30">
        <f>SLOPE(C28:C1048576,D28:D1048576)</f>
        <v>3413.8461017051864</v>
      </c>
    </row>
    <row r="7" spans="1:2">
      <c r="A7" s="33" t="s">
        <v>156</v>
      </c>
      <c r="B7" s="30">
        <f>INTERCEPT(C28:C1048576,D28:D1048576)</f>
        <v>126026.56727520109</v>
      </c>
    </row>
    <row r="26" spans="1:22">
      <c r="A26" s="30" t="s">
        <v>5</v>
      </c>
      <c r="I26" s="30" t="s">
        <v>157</v>
      </c>
      <c r="Q26" s="30" t="s">
        <v>162</v>
      </c>
    </row>
    <row r="27" spans="1:22">
      <c r="A27" s="24" t="s">
        <v>37</v>
      </c>
      <c r="B27" s="24" t="s">
        <v>38</v>
      </c>
      <c r="C27" s="24" t="s">
        <v>104</v>
      </c>
      <c r="D27" s="24" t="s">
        <v>105</v>
      </c>
      <c r="E27" s="35" t="s">
        <v>159</v>
      </c>
      <c r="F27" s="35" t="s">
        <v>160</v>
      </c>
      <c r="H27" s="36"/>
      <c r="I27" s="31" t="s">
        <v>37</v>
      </c>
      <c r="J27" s="31" t="s">
        <v>38</v>
      </c>
      <c r="K27" s="31" t="s">
        <v>104</v>
      </c>
      <c r="L27" s="31" t="s">
        <v>105</v>
      </c>
      <c r="M27" s="31" t="s">
        <v>159</v>
      </c>
      <c r="N27" s="31" t="s">
        <v>160</v>
      </c>
      <c r="P27" s="36"/>
      <c r="Q27" s="31" t="s">
        <v>37</v>
      </c>
      <c r="R27" s="31" t="s">
        <v>38</v>
      </c>
      <c r="S27" s="31" t="s">
        <v>104</v>
      </c>
      <c r="T27" s="31" t="s">
        <v>105</v>
      </c>
      <c r="U27" s="31" t="s">
        <v>159</v>
      </c>
      <c r="V27" s="31" t="s">
        <v>160</v>
      </c>
    </row>
    <row r="28" spans="1:22">
      <c r="A28" s="20">
        <v>1049</v>
      </c>
      <c r="B28" s="20" t="s">
        <v>42</v>
      </c>
      <c r="C28" s="29">
        <v>3549039</v>
      </c>
      <c r="D28" s="29">
        <v>1187</v>
      </c>
      <c r="E28" s="29">
        <f t="shared" ref="E28:E72" si="0">ROUND(D28*$B$6+$B$7, 0)</f>
        <v>4178262</v>
      </c>
      <c r="F28" s="29">
        <f>ROUND(C28-E28, 0)</f>
        <v>-629223</v>
      </c>
      <c r="G28" s="27"/>
      <c r="H28" s="23">
        <f>1</f>
        <v>1</v>
      </c>
      <c r="I28" s="38">
        <v>243</v>
      </c>
      <c r="J28" s="38" t="s">
        <v>43</v>
      </c>
      <c r="K28" s="5">
        <v>2723040</v>
      </c>
      <c r="L28" s="5">
        <v>491</v>
      </c>
      <c r="M28" s="5">
        <v>1802225</v>
      </c>
      <c r="N28" s="8">
        <v>920815</v>
      </c>
      <c r="P28" s="23">
        <f>1</f>
        <v>1</v>
      </c>
      <c r="Q28" s="38">
        <v>5065</v>
      </c>
      <c r="R28" s="38" t="s">
        <v>46</v>
      </c>
      <c r="S28" s="5">
        <v>259340</v>
      </c>
      <c r="T28" s="5">
        <v>257</v>
      </c>
      <c r="U28" s="5">
        <v>1003385</v>
      </c>
      <c r="V28" s="8">
        <v>-744045</v>
      </c>
    </row>
    <row r="29" spans="1:22">
      <c r="A29" s="20">
        <v>243</v>
      </c>
      <c r="B29" s="20" t="s">
        <v>43</v>
      </c>
      <c r="C29" s="29">
        <v>2723040</v>
      </c>
      <c r="D29" s="29">
        <v>491</v>
      </c>
      <c r="E29" s="29">
        <f t="shared" si="0"/>
        <v>1802225</v>
      </c>
      <c r="F29" s="29">
        <f t="shared" ref="F29:F72" si="1">ROUND(C29-E29, 0)</f>
        <v>920815</v>
      </c>
      <c r="G29" s="27"/>
      <c r="H29" s="23">
        <f>H28+1</f>
        <v>2</v>
      </c>
      <c r="I29" s="38">
        <v>2028</v>
      </c>
      <c r="J29" s="38" t="s">
        <v>39</v>
      </c>
      <c r="K29" s="5">
        <v>2069697</v>
      </c>
      <c r="L29" s="5">
        <v>377</v>
      </c>
      <c r="M29" s="5">
        <v>1413047</v>
      </c>
      <c r="N29" s="8">
        <v>656650</v>
      </c>
      <c r="P29" s="23">
        <f>P28+1</f>
        <v>2</v>
      </c>
      <c r="Q29" s="38">
        <v>1049</v>
      </c>
      <c r="R29" s="38" t="s">
        <v>41</v>
      </c>
      <c r="S29" s="5">
        <v>3549039</v>
      </c>
      <c r="T29" s="5">
        <v>1187</v>
      </c>
      <c r="U29" s="5">
        <v>4178262</v>
      </c>
      <c r="V29" s="8">
        <v>-629223</v>
      </c>
    </row>
    <row r="30" spans="1:22">
      <c r="A30" s="20">
        <v>2028</v>
      </c>
      <c r="B30" s="20" t="s">
        <v>40</v>
      </c>
      <c r="C30" s="29">
        <v>2069697</v>
      </c>
      <c r="D30" s="29">
        <v>377</v>
      </c>
      <c r="E30" s="29">
        <f t="shared" si="0"/>
        <v>1413047</v>
      </c>
      <c r="F30" s="29">
        <f>ROUND(C30-E30, 0)</f>
        <v>656650</v>
      </c>
      <c r="G30" s="27"/>
      <c r="H30" s="23">
        <f t="shared" ref="H30:H72" si="2">H29+1</f>
        <v>3</v>
      </c>
      <c r="I30" s="38">
        <v>8442</v>
      </c>
      <c r="J30" s="38" t="s">
        <v>64</v>
      </c>
      <c r="K30" s="5">
        <v>811161</v>
      </c>
      <c r="L30" s="5">
        <v>122</v>
      </c>
      <c r="M30" s="5">
        <v>542516</v>
      </c>
      <c r="N30" s="8">
        <v>637016</v>
      </c>
      <c r="P30" s="23">
        <f t="shared" ref="P30:P72" si="3">P29+1</f>
        <v>3</v>
      </c>
      <c r="Q30" s="38">
        <v>5387</v>
      </c>
      <c r="R30" s="38" t="s">
        <v>58</v>
      </c>
      <c r="S30" s="5">
        <v>150396</v>
      </c>
      <c r="T30" s="5">
        <v>146</v>
      </c>
      <c r="U30" s="5">
        <v>624448</v>
      </c>
      <c r="V30" s="8">
        <v>-474052</v>
      </c>
    </row>
    <row r="31" spans="1:22">
      <c r="A31" s="20">
        <v>5547</v>
      </c>
      <c r="B31" s="20" t="s">
        <v>44</v>
      </c>
      <c r="C31" s="29">
        <v>1921090</v>
      </c>
      <c r="D31" s="29">
        <v>383</v>
      </c>
      <c r="E31" s="29">
        <f t="shared" si="0"/>
        <v>1433530</v>
      </c>
      <c r="F31" s="29">
        <f>ROUND(C31-E31, 0)</f>
        <v>487560</v>
      </c>
      <c r="G31" s="27"/>
      <c r="H31" s="23">
        <f t="shared" si="2"/>
        <v>4</v>
      </c>
      <c r="I31" s="38">
        <v>5547</v>
      </c>
      <c r="J31" s="38" t="s">
        <v>44</v>
      </c>
      <c r="K31" s="5">
        <v>1921090</v>
      </c>
      <c r="L31" s="5">
        <v>383</v>
      </c>
      <c r="M31" s="5">
        <v>1433530</v>
      </c>
      <c r="N31" s="8">
        <v>487560</v>
      </c>
      <c r="P31" s="23">
        <f>P30+1</f>
        <v>4</v>
      </c>
      <c r="Q31" s="38">
        <v>9198</v>
      </c>
      <c r="R31" s="38" t="s">
        <v>76</v>
      </c>
      <c r="S31" s="5">
        <v>99968</v>
      </c>
      <c r="T31" s="5">
        <v>98</v>
      </c>
      <c r="U31" s="5">
        <v>460583</v>
      </c>
      <c r="V31" s="8">
        <v>-360615</v>
      </c>
    </row>
    <row r="32" spans="1:22">
      <c r="A32" s="20">
        <v>8817</v>
      </c>
      <c r="B32" s="20" t="s">
        <v>45</v>
      </c>
      <c r="C32" s="29">
        <v>1482005</v>
      </c>
      <c r="D32" s="29">
        <v>296</v>
      </c>
      <c r="E32" s="29">
        <f t="shared" si="0"/>
        <v>1136525</v>
      </c>
      <c r="F32" s="29">
        <f t="shared" ref="F32:F38" si="4">ROUND(C32-E32, 0)</f>
        <v>345480</v>
      </c>
      <c r="G32" s="27"/>
      <c r="H32" s="23">
        <f t="shared" si="2"/>
        <v>5</v>
      </c>
      <c r="I32" s="38">
        <v>5633</v>
      </c>
      <c r="J32" s="38" t="s">
        <v>60</v>
      </c>
      <c r="K32" s="5">
        <v>1027490</v>
      </c>
      <c r="L32" s="5">
        <v>145</v>
      </c>
      <c r="M32" s="5">
        <v>621034</v>
      </c>
      <c r="N32" s="8">
        <v>406456</v>
      </c>
      <c r="P32" s="23">
        <f t="shared" si="3"/>
        <v>5</v>
      </c>
      <c r="Q32" s="38">
        <v>3622</v>
      </c>
      <c r="R32" s="38" t="s">
        <v>62</v>
      </c>
      <c r="S32" s="5">
        <v>192189</v>
      </c>
      <c r="T32" s="5">
        <v>120</v>
      </c>
      <c r="U32" s="5">
        <v>535688</v>
      </c>
      <c r="V32" s="8">
        <v>-343499</v>
      </c>
    </row>
    <row r="33" spans="1:22">
      <c r="A33" s="20">
        <v>3210</v>
      </c>
      <c r="B33" s="20" t="s">
        <v>49</v>
      </c>
      <c r="C33" s="29">
        <v>1179532</v>
      </c>
      <c r="D33" s="29">
        <v>248</v>
      </c>
      <c r="E33" s="29">
        <f t="shared" si="0"/>
        <v>972660</v>
      </c>
      <c r="F33" s="29">
        <f t="shared" si="4"/>
        <v>206872</v>
      </c>
      <c r="G33" s="27"/>
      <c r="H33" s="23">
        <f t="shared" si="2"/>
        <v>6</v>
      </c>
      <c r="I33" s="38">
        <v>8817</v>
      </c>
      <c r="J33" s="38" t="s">
        <v>45</v>
      </c>
      <c r="K33" s="5">
        <v>1482005</v>
      </c>
      <c r="L33" s="5">
        <v>296</v>
      </c>
      <c r="M33" s="5">
        <v>1136525</v>
      </c>
      <c r="N33" s="8">
        <v>345480</v>
      </c>
      <c r="P33" s="23">
        <f t="shared" si="3"/>
        <v>6</v>
      </c>
      <c r="Q33" s="38">
        <v>7545</v>
      </c>
      <c r="R33" s="38" t="s">
        <v>56</v>
      </c>
      <c r="S33" s="5">
        <v>324320</v>
      </c>
      <c r="T33" s="5">
        <v>156</v>
      </c>
      <c r="U33" s="5">
        <v>658587</v>
      </c>
      <c r="V33" s="8">
        <v>-334267</v>
      </c>
    </row>
    <row r="34" spans="1:22">
      <c r="A34" s="20">
        <v>8036</v>
      </c>
      <c r="B34" s="20" t="s">
        <v>50</v>
      </c>
      <c r="C34" s="29">
        <v>1082806</v>
      </c>
      <c r="D34" s="29">
        <v>217</v>
      </c>
      <c r="E34" s="29">
        <f t="shared" si="0"/>
        <v>866831</v>
      </c>
      <c r="F34" s="29">
        <f t="shared" si="4"/>
        <v>215975</v>
      </c>
      <c r="G34" s="27"/>
      <c r="H34" s="23">
        <f t="shared" si="2"/>
        <v>7</v>
      </c>
      <c r="I34" s="38">
        <v>597</v>
      </c>
      <c r="J34" s="38" t="s">
        <v>68</v>
      </c>
      <c r="K34" s="5">
        <v>831792</v>
      </c>
      <c r="L34" s="5">
        <v>110</v>
      </c>
      <c r="M34" s="5">
        <v>501550</v>
      </c>
      <c r="N34" s="8">
        <v>330242</v>
      </c>
      <c r="P34" s="23">
        <f t="shared" si="3"/>
        <v>7</v>
      </c>
      <c r="Q34" s="38">
        <v>3593</v>
      </c>
      <c r="R34" s="38" t="s">
        <v>57</v>
      </c>
      <c r="S34" s="5">
        <v>316322</v>
      </c>
      <c r="T34" s="5">
        <v>150</v>
      </c>
      <c r="U34" s="5">
        <v>638103</v>
      </c>
      <c r="V34" s="8">
        <v>-321781</v>
      </c>
    </row>
    <row r="35" spans="1:22">
      <c r="A35" s="20">
        <v>5633</v>
      </c>
      <c r="B35" s="20" t="s">
        <v>61</v>
      </c>
      <c r="C35" s="29">
        <v>1027490</v>
      </c>
      <c r="D35" s="29">
        <v>145</v>
      </c>
      <c r="E35" s="29">
        <f t="shared" si="0"/>
        <v>621034</v>
      </c>
      <c r="F35" s="29">
        <f t="shared" si="4"/>
        <v>406456</v>
      </c>
      <c r="G35" s="27"/>
      <c r="H35" s="23">
        <f t="shared" si="2"/>
        <v>8</v>
      </c>
      <c r="I35" s="38">
        <v>2453</v>
      </c>
      <c r="J35" s="38" t="s">
        <v>54</v>
      </c>
      <c r="K35" s="5">
        <v>911339</v>
      </c>
      <c r="L35" s="5">
        <v>157</v>
      </c>
      <c r="M35" s="5">
        <v>662000</v>
      </c>
      <c r="N35" s="8">
        <v>249339</v>
      </c>
      <c r="P35" s="23">
        <f t="shared" si="3"/>
        <v>8</v>
      </c>
      <c r="Q35" s="38">
        <v>2961</v>
      </c>
      <c r="R35" s="38" t="s">
        <v>85</v>
      </c>
      <c r="S35" s="5">
        <v>120608</v>
      </c>
      <c r="T35" s="5">
        <v>81</v>
      </c>
      <c r="U35" s="5">
        <v>402548</v>
      </c>
      <c r="V35" s="8">
        <v>-281940</v>
      </c>
    </row>
    <row r="36" spans="1:22">
      <c r="A36" s="20">
        <v>2453</v>
      </c>
      <c r="B36" s="20" t="s">
        <v>55</v>
      </c>
      <c r="C36" s="29">
        <v>911339</v>
      </c>
      <c r="D36" s="29">
        <v>157</v>
      </c>
      <c r="E36" s="29">
        <f t="shared" si="0"/>
        <v>662000</v>
      </c>
      <c r="F36" s="29">
        <f t="shared" si="4"/>
        <v>249339</v>
      </c>
      <c r="G36" s="27"/>
      <c r="H36" s="23">
        <f t="shared" si="2"/>
        <v>9</v>
      </c>
      <c r="I36" s="38">
        <v>8036</v>
      </c>
      <c r="J36" s="38" t="s">
        <v>50</v>
      </c>
      <c r="K36" s="5">
        <v>1082806</v>
      </c>
      <c r="L36" s="5">
        <v>217</v>
      </c>
      <c r="M36" s="5">
        <v>866831</v>
      </c>
      <c r="N36" s="8">
        <v>215975</v>
      </c>
      <c r="P36" s="23">
        <f t="shared" si="3"/>
        <v>9</v>
      </c>
      <c r="Q36" s="38">
        <v>4141</v>
      </c>
      <c r="R36" s="38" t="s">
        <v>74</v>
      </c>
      <c r="S36" s="5">
        <v>206892</v>
      </c>
      <c r="T36" s="5">
        <v>104</v>
      </c>
      <c r="U36" s="5">
        <v>481067</v>
      </c>
      <c r="V36" s="8">
        <v>-274175</v>
      </c>
    </row>
    <row r="37" spans="1:22">
      <c r="A37" s="20">
        <v>8255</v>
      </c>
      <c r="B37" s="20" t="s">
        <v>53</v>
      </c>
      <c r="C37" s="29">
        <v>863198</v>
      </c>
      <c r="D37" s="29">
        <v>172</v>
      </c>
      <c r="E37" s="29">
        <f t="shared" si="0"/>
        <v>713208</v>
      </c>
      <c r="F37" s="29">
        <f t="shared" si="4"/>
        <v>149990</v>
      </c>
      <c r="G37" s="27"/>
      <c r="H37" s="23">
        <f t="shared" si="2"/>
        <v>10</v>
      </c>
      <c r="I37" s="38">
        <v>3210</v>
      </c>
      <c r="J37" s="38" t="s">
        <v>48</v>
      </c>
      <c r="K37" s="5">
        <v>1179532</v>
      </c>
      <c r="L37" s="5">
        <v>248</v>
      </c>
      <c r="M37" s="5">
        <v>972660</v>
      </c>
      <c r="N37" s="8">
        <v>206872</v>
      </c>
      <c r="P37" s="23">
        <f t="shared" si="3"/>
        <v>10</v>
      </c>
      <c r="Q37" s="38">
        <v>186</v>
      </c>
      <c r="R37" s="38" t="s">
        <v>73</v>
      </c>
      <c r="S37" s="5">
        <v>212909</v>
      </c>
      <c r="T37" s="5">
        <v>105</v>
      </c>
      <c r="U37" s="5">
        <v>484480</v>
      </c>
      <c r="V37" s="8">
        <v>-271571</v>
      </c>
    </row>
    <row r="38" spans="1:22">
      <c r="A38" s="20">
        <v>6246</v>
      </c>
      <c r="B38" s="20" t="s">
        <v>52</v>
      </c>
      <c r="C38" s="29">
        <v>586013</v>
      </c>
      <c r="D38" s="29">
        <v>189</v>
      </c>
      <c r="E38" s="29">
        <f t="shared" si="0"/>
        <v>771243</v>
      </c>
      <c r="F38" s="29">
        <f t="shared" si="4"/>
        <v>-185230</v>
      </c>
      <c r="G38" s="27"/>
      <c r="H38" s="23">
        <f t="shared" si="2"/>
        <v>11</v>
      </c>
      <c r="I38" s="38">
        <v>6576</v>
      </c>
      <c r="J38" s="38" t="s">
        <v>65</v>
      </c>
      <c r="K38" s="5">
        <v>742698</v>
      </c>
      <c r="L38" s="5">
        <v>122</v>
      </c>
      <c r="M38" s="5">
        <v>542516</v>
      </c>
      <c r="N38" s="8">
        <v>200182</v>
      </c>
      <c r="P38" s="23">
        <f t="shared" si="3"/>
        <v>11</v>
      </c>
      <c r="Q38" s="38">
        <v>305</v>
      </c>
      <c r="R38" s="38" t="s">
        <v>72</v>
      </c>
      <c r="S38" s="5">
        <v>222852</v>
      </c>
      <c r="T38" s="5">
        <v>106</v>
      </c>
      <c r="U38" s="5">
        <v>487894</v>
      </c>
      <c r="V38" s="8">
        <v>-265042</v>
      </c>
    </row>
    <row r="39" spans="1:22">
      <c r="A39" s="20">
        <v>7545</v>
      </c>
      <c r="B39" s="20" t="s">
        <v>56</v>
      </c>
      <c r="C39" s="29">
        <v>324320</v>
      </c>
      <c r="D39" s="29">
        <v>156</v>
      </c>
      <c r="E39" s="29">
        <f t="shared" si="0"/>
        <v>658587</v>
      </c>
      <c r="F39" s="29">
        <f t="shared" si="1"/>
        <v>-334267</v>
      </c>
      <c r="G39" s="27"/>
      <c r="H39" s="23">
        <f t="shared" si="2"/>
        <v>12</v>
      </c>
      <c r="I39" s="38">
        <v>2138</v>
      </c>
      <c r="J39" s="38" t="s">
        <v>67</v>
      </c>
      <c r="K39" s="5">
        <v>724710</v>
      </c>
      <c r="L39" s="5">
        <v>117</v>
      </c>
      <c r="M39" s="5">
        <v>525447</v>
      </c>
      <c r="N39" s="8">
        <v>199263</v>
      </c>
      <c r="P39" s="23">
        <f t="shared" si="3"/>
        <v>12</v>
      </c>
      <c r="Q39" s="38">
        <v>6814</v>
      </c>
      <c r="R39" s="38" t="s">
        <v>86</v>
      </c>
      <c r="S39" s="5">
        <v>157210</v>
      </c>
      <c r="T39" s="5">
        <v>78</v>
      </c>
      <c r="U39" s="5">
        <v>392307</v>
      </c>
      <c r="V39" s="8">
        <v>-235097</v>
      </c>
    </row>
    <row r="40" spans="1:22">
      <c r="A40" s="20">
        <v>3593</v>
      </c>
      <c r="B40" s="20" t="s">
        <v>57</v>
      </c>
      <c r="C40" s="29">
        <v>316322</v>
      </c>
      <c r="D40" s="29">
        <v>150</v>
      </c>
      <c r="E40" s="29">
        <f t="shared" si="0"/>
        <v>638103</v>
      </c>
      <c r="F40" s="29">
        <f t="shared" si="1"/>
        <v>-321781</v>
      </c>
      <c r="G40" s="27"/>
      <c r="H40" s="23">
        <f t="shared" si="2"/>
        <v>13</v>
      </c>
      <c r="I40" s="38">
        <v>8008</v>
      </c>
      <c r="J40" s="38" t="s">
        <v>92</v>
      </c>
      <c r="K40" s="5">
        <v>510200</v>
      </c>
      <c r="L40" s="5">
        <v>64</v>
      </c>
      <c r="M40" s="5">
        <v>344513</v>
      </c>
      <c r="N40" s="8">
        <v>165687</v>
      </c>
      <c r="P40" s="23">
        <f t="shared" si="3"/>
        <v>13</v>
      </c>
      <c r="Q40" s="38">
        <v>2753</v>
      </c>
      <c r="R40" s="38" t="s">
        <v>98</v>
      </c>
      <c r="S40" s="5">
        <v>125291</v>
      </c>
      <c r="T40" s="5">
        <v>60</v>
      </c>
      <c r="U40" s="5">
        <v>330857</v>
      </c>
      <c r="V40" s="8">
        <v>-205566</v>
      </c>
    </row>
    <row r="41" spans="1:22">
      <c r="A41" s="20">
        <v>5065</v>
      </c>
      <c r="B41" s="20" t="s">
        <v>47</v>
      </c>
      <c r="C41" s="29">
        <v>259340</v>
      </c>
      <c r="D41" s="29">
        <v>257</v>
      </c>
      <c r="E41" s="29">
        <f t="shared" si="0"/>
        <v>1003385</v>
      </c>
      <c r="F41" s="29">
        <f t="shared" si="1"/>
        <v>-744045</v>
      </c>
      <c r="G41" s="27"/>
      <c r="H41" s="23">
        <f t="shared" si="2"/>
        <v>14</v>
      </c>
      <c r="I41" s="38">
        <v>8255</v>
      </c>
      <c r="J41" s="38" t="s">
        <v>53</v>
      </c>
      <c r="K41" s="5">
        <v>863198</v>
      </c>
      <c r="L41" s="5">
        <v>172</v>
      </c>
      <c r="M41" s="5">
        <v>713208</v>
      </c>
      <c r="N41" s="8">
        <v>149990</v>
      </c>
      <c r="P41" s="23">
        <f t="shared" si="3"/>
        <v>14</v>
      </c>
      <c r="Q41" s="38">
        <v>6685</v>
      </c>
      <c r="R41" s="38" t="s">
        <v>101</v>
      </c>
      <c r="S41" s="5">
        <v>119335</v>
      </c>
      <c r="T41" s="5">
        <v>57</v>
      </c>
      <c r="U41" s="5">
        <v>320616</v>
      </c>
      <c r="V41" s="8">
        <v>-201281</v>
      </c>
    </row>
    <row r="42" spans="1:22">
      <c r="A42" s="20">
        <v>5387</v>
      </c>
      <c r="B42" s="20" t="s">
        <v>59</v>
      </c>
      <c r="C42" s="29">
        <v>150396</v>
      </c>
      <c r="D42" s="29">
        <v>146</v>
      </c>
      <c r="E42" s="29">
        <f t="shared" si="0"/>
        <v>624448</v>
      </c>
      <c r="F42" s="29">
        <f t="shared" si="1"/>
        <v>-474052</v>
      </c>
      <c r="G42" s="27"/>
      <c r="H42" s="23">
        <f t="shared" si="2"/>
        <v>15</v>
      </c>
      <c r="I42" s="38">
        <v>5774</v>
      </c>
      <c r="J42" s="38" t="s">
        <v>82</v>
      </c>
      <c r="K42" s="5">
        <v>575038</v>
      </c>
      <c r="L42" s="5">
        <v>92</v>
      </c>
      <c r="M42" s="5">
        <v>440100</v>
      </c>
      <c r="N42" s="8">
        <v>134938</v>
      </c>
      <c r="P42" s="23">
        <f t="shared" si="3"/>
        <v>15</v>
      </c>
      <c r="Q42" s="38">
        <v>5813</v>
      </c>
      <c r="R42" s="38" t="s">
        <v>84</v>
      </c>
      <c r="S42" s="5">
        <v>206605</v>
      </c>
      <c r="T42" s="5">
        <v>81</v>
      </c>
      <c r="U42" s="5">
        <v>402548</v>
      </c>
      <c r="V42" s="8">
        <v>-195943</v>
      </c>
    </row>
    <row r="43" spans="1:22">
      <c r="A43" s="20">
        <v>597</v>
      </c>
      <c r="B43" s="20" t="s">
        <v>69</v>
      </c>
      <c r="C43" s="29">
        <v>831792</v>
      </c>
      <c r="D43" s="29">
        <v>110</v>
      </c>
      <c r="E43" s="29">
        <f t="shared" si="0"/>
        <v>501550</v>
      </c>
      <c r="F43" s="29">
        <f t="shared" si="1"/>
        <v>330242</v>
      </c>
      <c r="G43" s="27"/>
      <c r="H43" s="27">
        <f t="shared" si="2"/>
        <v>16</v>
      </c>
      <c r="I43" s="37">
        <v>7760</v>
      </c>
      <c r="J43" s="37" t="s">
        <v>71</v>
      </c>
      <c r="K43" s="29">
        <v>614822</v>
      </c>
      <c r="L43" s="29">
        <v>111</v>
      </c>
      <c r="M43" s="29">
        <v>504963</v>
      </c>
      <c r="N43" s="39">
        <v>109859</v>
      </c>
      <c r="P43" s="27">
        <f t="shared" si="3"/>
        <v>16</v>
      </c>
      <c r="Q43" s="37">
        <v>6246</v>
      </c>
      <c r="R43" s="37" t="s">
        <v>51</v>
      </c>
      <c r="S43" s="29">
        <v>586013</v>
      </c>
      <c r="T43" s="29">
        <v>189</v>
      </c>
      <c r="U43" s="29">
        <v>771243</v>
      </c>
      <c r="V43" s="39">
        <v>-185230</v>
      </c>
    </row>
    <row r="44" spans="1:22">
      <c r="A44" s="20">
        <v>8442</v>
      </c>
      <c r="B44" s="20" t="s">
        <v>64</v>
      </c>
      <c r="C44" s="29">
        <v>811161</v>
      </c>
      <c r="D44" s="29">
        <v>122</v>
      </c>
      <c r="E44" s="29">
        <f t="shared" si="0"/>
        <v>542516</v>
      </c>
      <c r="F44" s="29">
        <f>ROUND(C33-E44, 0)</f>
        <v>637016</v>
      </c>
      <c r="G44" s="27"/>
      <c r="H44" s="27">
        <f t="shared" si="2"/>
        <v>17</v>
      </c>
      <c r="I44" s="37">
        <v>1060</v>
      </c>
      <c r="J44" s="37" t="s">
        <v>70</v>
      </c>
      <c r="K44" s="29">
        <v>620327</v>
      </c>
      <c r="L44" s="29">
        <v>113</v>
      </c>
      <c r="M44" s="29">
        <v>511791</v>
      </c>
      <c r="N44" s="39">
        <v>108536</v>
      </c>
      <c r="P44" s="27">
        <f t="shared" si="3"/>
        <v>17</v>
      </c>
      <c r="Q44" s="37">
        <v>9085</v>
      </c>
      <c r="R44" s="37" t="s">
        <v>80</v>
      </c>
      <c r="S44" s="29">
        <v>290023</v>
      </c>
      <c r="T44" s="29">
        <v>91</v>
      </c>
      <c r="U44" s="29">
        <v>436687</v>
      </c>
      <c r="V44" s="39">
        <v>-146664</v>
      </c>
    </row>
    <row r="45" spans="1:22">
      <c r="A45" s="20">
        <v>6576</v>
      </c>
      <c r="B45" s="20" t="s">
        <v>66</v>
      </c>
      <c r="C45" s="29">
        <v>742698</v>
      </c>
      <c r="D45" s="29">
        <v>122</v>
      </c>
      <c r="E45" s="29">
        <f t="shared" si="0"/>
        <v>542516</v>
      </c>
      <c r="F45" s="29">
        <f t="shared" si="1"/>
        <v>200182</v>
      </c>
      <c r="G45" s="27"/>
      <c r="H45" s="27">
        <f t="shared" si="2"/>
        <v>18</v>
      </c>
      <c r="I45" s="37">
        <v>1323</v>
      </c>
      <c r="J45" s="37" t="s">
        <v>81</v>
      </c>
      <c r="K45" s="29">
        <v>532460</v>
      </c>
      <c r="L45" s="29">
        <v>91</v>
      </c>
      <c r="M45" s="29">
        <v>436687</v>
      </c>
      <c r="N45" s="39">
        <v>95773</v>
      </c>
      <c r="P45" s="27">
        <f t="shared" si="3"/>
        <v>18</v>
      </c>
      <c r="Q45" s="37">
        <v>7060</v>
      </c>
      <c r="R45" s="37" t="s">
        <v>88</v>
      </c>
      <c r="S45" s="29">
        <v>341224</v>
      </c>
      <c r="T45" s="29">
        <v>69</v>
      </c>
      <c r="U45" s="29">
        <v>361582</v>
      </c>
      <c r="V45" s="39">
        <v>-20358</v>
      </c>
    </row>
    <row r="46" spans="1:22">
      <c r="A46" s="20">
        <v>2138</v>
      </c>
      <c r="B46" s="20" t="s">
        <v>67</v>
      </c>
      <c r="C46" s="29">
        <v>724710</v>
      </c>
      <c r="D46" s="29">
        <v>117</v>
      </c>
      <c r="E46" s="29">
        <f t="shared" si="0"/>
        <v>525447</v>
      </c>
      <c r="F46" s="29">
        <f t="shared" si="1"/>
        <v>199263</v>
      </c>
      <c r="G46" s="27"/>
      <c r="H46" s="27">
        <f t="shared" si="2"/>
        <v>19</v>
      </c>
      <c r="I46" s="37">
        <v>7700</v>
      </c>
      <c r="J46" s="37" t="s">
        <v>100</v>
      </c>
      <c r="K46" s="29">
        <v>359317</v>
      </c>
      <c r="L46" s="29">
        <v>51</v>
      </c>
      <c r="M46" s="29">
        <v>300133</v>
      </c>
      <c r="N46" s="39">
        <v>59184</v>
      </c>
      <c r="P46" s="27">
        <f t="shared" si="3"/>
        <v>19</v>
      </c>
      <c r="Q46" s="37">
        <v>2569</v>
      </c>
      <c r="R46" s="37" t="s">
        <v>97</v>
      </c>
      <c r="S46" s="29">
        <v>319308</v>
      </c>
      <c r="T46" s="29">
        <v>61</v>
      </c>
      <c r="U46" s="29">
        <v>334271</v>
      </c>
      <c r="V46" s="39">
        <v>-14963</v>
      </c>
    </row>
    <row r="47" spans="1:22">
      <c r="A47" s="20">
        <v>1060</v>
      </c>
      <c r="B47" s="20" t="s">
        <v>70</v>
      </c>
      <c r="C47" s="29">
        <v>620327</v>
      </c>
      <c r="D47" s="29">
        <v>113</v>
      </c>
      <c r="E47" s="29">
        <f t="shared" si="0"/>
        <v>511791</v>
      </c>
      <c r="F47" s="29">
        <f t="shared" si="1"/>
        <v>108536</v>
      </c>
      <c r="G47" s="27"/>
      <c r="H47" s="27">
        <f t="shared" si="2"/>
        <v>20</v>
      </c>
      <c r="I47" s="37">
        <v>3603</v>
      </c>
      <c r="J47" s="37" t="s">
        <v>78</v>
      </c>
      <c r="K47" s="29">
        <v>498996</v>
      </c>
      <c r="L47" s="29">
        <v>93</v>
      </c>
      <c r="M47" s="29">
        <v>443514</v>
      </c>
      <c r="N47" s="39">
        <v>55482</v>
      </c>
      <c r="P47" s="27">
        <f t="shared" si="3"/>
        <v>20</v>
      </c>
      <c r="Q47" s="37">
        <v>5250</v>
      </c>
      <c r="R47" s="37" t="s">
        <v>91</v>
      </c>
      <c r="S47" s="29">
        <v>364202</v>
      </c>
      <c r="T47" s="29">
        <v>70</v>
      </c>
      <c r="U47" s="29">
        <v>364996</v>
      </c>
      <c r="V47" s="39">
        <v>-794</v>
      </c>
    </row>
    <row r="48" spans="1:22">
      <c r="A48" s="20">
        <v>7760</v>
      </c>
      <c r="B48" s="20" t="s">
        <v>71</v>
      </c>
      <c r="C48" s="29">
        <v>614822</v>
      </c>
      <c r="D48" s="29">
        <v>111</v>
      </c>
      <c r="E48" s="29">
        <f t="shared" si="0"/>
        <v>504963</v>
      </c>
      <c r="F48" s="29">
        <f t="shared" si="1"/>
        <v>109859</v>
      </c>
      <c r="G48" s="27"/>
      <c r="H48" s="27">
        <f t="shared" si="2"/>
        <v>21</v>
      </c>
      <c r="I48" s="37">
        <v>3858</v>
      </c>
      <c r="J48" s="37" t="s">
        <v>90</v>
      </c>
      <c r="K48" s="29">
        <v>411719</v>
      </c>
      <c r="L48" s="29">
        <v>71</v>
      </c>
      <c r="M48" s="29">
        <v>368410</v>
      </c>
      <c r="N48" s="39">
        <v>43309</v>
      </c>
      <c r="P48" s="27">
        <f t="shared" si="3"/>
        <v>21</v>
      </c>
      <c r="Q48" s="37">
        <v>998</v>
      </c>
      <c r="R48" s="37" t="s">
        <v>87</v>
      </c>
      <c r="S48" s="29">
        <v>389168</v>
      </c>
      <c r="T48" s="29">
        <v>74</v>
      </c>
      <c r="U48" s="29">
        <v>378651</v>
      </c>
      <c r="V48" s="39">
        <v>10517</v>
      </c>
    </row>
    <row r="49" spans="1:22">
      <c r="A49" s="20">
        <v>5774</v>
      </c>
      <c r="B49" s="19" t="s">
        <v>83</v>
      </c>
      <c r="C49" s="29">
        <v>575038</v>
      </c>
      <c r="D49" s="29">
        <v>92</v>
      </c>
      <c r="E49" s="29">
        <f t="shared" si="0"/>
        <v>440100</v>
      </c>
      <c r="F49" s="29">
        <f t="shared" si="1"/>
        <v>134938</v>
      </c>
      <c r="G49" s="27"/>
      <c r="H49" s="27">
        <f t="shared" si="2"/>
        <v>22</v>
      </c>
      <c r="I49" s="37">
        <v>7239</v>
      </c>
      <c r="J49" s="37" t="s">
        <v>94</v>
      </c>
      <c r="K49" s="29">
        <v>389721</v>
      </c>
      <c r="L49" s="29">
        <v>66</v>
      </c>
      <c r="M49" s="29">
        <v>351340</v>
      </c>
      <c r="N49" s="39">
        <v>38381</v>
      </c>
      <c r="P49" s="27">
        <f t="shared" si="3"/>
        <v>22</v>
      </c>
      <c r="Q49" s="37">
        <v>6839</v>
      </c>
      <c r="R49" s="37" t="s">
        <v>95</v>
      </c>
      <c r="S49" s="29">
        <v>362297</v>
      </c>
      <c r="T49" s="29">
        <v>63</v>
      </c>
      <c r="U49" s="29">
        <v>341099</v>
      </c>
      <c r="V49" s="39">
        <v>21198</v>
      </c>
    </row>
    <row r="50" spans="1:22">
      <c r="A50" s="20">
        <v>1323</v>
      </c>
      <c r="B50" s="19" t="s">
        <v>81</v>
      </c>
      <c r="C50" s="29">
        <v>532460</v>
      </c>
      <c r="D50" s="29">
        <v>91</v>
      </c>
      <c r="E50" s="29">
        <f t="shared" si="0"/>
        <v>436687</v>
      </c>
      <c r="F50" s="29">
        <f t="shared" si="1"/>
        <v>95773</v>
      </c>
      <c r="G50" s="27"/>
      <c r="H50" s="27">
        <f t="shared" si="2"/>
        <v>23</v>
      </c>
      <c r="I50" s="37">
        <v>7925</v>
      </c>
      <c r="J50" s="37" t="s">
        <v>102</v>
      </c>
      <c r="K50" s="29">
        <v>329320</v>
      </c>
      <c r="L50" s="29">
        <v>52</v>
      </c>
      <c r="M50" s="29">
        <v>303547</v>
      </c>
      <c r="N50" s="39">
        <v>25773</v>
      </c>
      <c r="P50" s="27">
        <f t="shared" si="3"/>
        <v>23</v>
      </c>
      <c r="Q50" s="37">
        <v>7925</v>
      </c>
      <c r="R50" s="37" t="s">
        <v>102</v>
      </c>
      <c r="S50" s="29">
        <v>329320</v>
      </c>
      <c r="T50" s="29">
        <v>52</v>
      </c>
      <c r="U50" s="29">
        <v>303547</v>
      </c>
      <c r="V50" s="39">
        <v>25773</v>
      </c>
    </row>
    <row r="51" spans="1:22">
      <c r="A51" s="20">
        <v>3603</v>
      </c>
      <c r="B51" s="20" t="s">
        <v>79</v>
      </c>
      <c r="C51" s="29">
        <v>498996</v>
      </c>
      <c r="D51" s="29">
        <v>93</v>
      </c>
      <c r="E51" s="29">
        <f t="shared" si="0"/>
        <v>443514</v>
      </c>
      <c r="F51" s="29">
        <f t="shared" si="1"/>
        <v>55482</v>
      </c>
      <c r="G51" s="27"/>
      <c r="H51" s="27">
        <f t="shared" si="2"/>
        <v>24</v>
      </c>
      <c r="I51" s="37">
        <v>6839</v>
      </c>
      <c r="J51" s="37" t="s">
        <v>95</v>
      </c>
      <c r="K51" s="29">
        <v>362297</v>
      </c>
      <c r="L51" s="29">
        <v>63</v>
      </c>
      <c r="M51" s="29">
        <v>341099</v>
      </c>
      <c r="N51" s="39">
        <v>21198</v>
      </c>
      <c r="P51" s="27">
        <f t="shared" si="3"/>
        <v>24</v>
      </c>
      <c r="Q51" s="37">
        <v>7239</v>
      </c>
      <c r="R51" s="37" t="s">
        <v>94</v>
      </c>
      <c r="S51" s="29">
        <v>389721</v>
      </c>
      <c r="T51" s="29">
        <v>66</v>
      </c>
      <c r="U51" s="29">
        <v>351340</v>
      </c>
      <c r="V51" s="39">
        <v>38381</v>
      </c>
    </row>
    <row r="52" spans="1:22">
      <c r="A52" s="20">
        <v>9085</v>
      </c>
      <c r="B52" s="20" t="s">
        <v>80</v>
      </c>
      <c r="C52" s="29">
        <v>290023</v>
      </c>
      <c r="D52" s="29">
        <v>91</v>
      </c>
      <c r="E52" s="29">
        <f t="shared" si="0"/>
        <v>436687</v>
      </c>
      <c r="F52" s="29">
        <f t="shared" si="1"/>
        <v>-146664</v>
      </c>
      <c r="G52" s="27"/>
      <c r="H52" s="27">
        <f t="shared" si="2"/>
        <v>25</v>
      </c>
      <c r="I52" s="37">
        <v>998</v>
      </c>
      <c r="J52" s="37" t="s">
        <v>87</v>
      </c>
      <c r="K52" s="29">
        <v>389168</v>
      </c>
      <c r="L52" s="29">
        <v>74</v>
      </c>
      <c r="M52" s="29">
        <v>378651</v>
      </c>
      <c r="N52" s="39">
        <v>10517</v>
      </c>
      <c r="P52" s="27">
        <f t="shared" si="3"/>
        <v>25</v>
      </c>
      <c r="Q52" s="37">
        <v>3858</v>
      </c>
      <c r="R52" s="37" t="s">
        <v>90</v>
      </c>
      <c r="S52" s="29">
        <v>411719</v>
      </c>
      <c r="T52" s="29">
        <v>71</v>
      </c>
      <c r="U52" s="29">
        <v>368410</v>
      </c>
      <c r="V52" s="39">
        <v>43309</v>
      </c>
    </row>
    <row r="53" spans="1:22">
      <c r="A53" s="20">
        <v>305</v>
      </c>
      <c r="B53" s="20" t="s">
        <v>72</v>
      </c>
      <c r="C53" s="29">
        <v>222852</v>
      </c>
      <c r="D53" s="29">
        <v>106</v>
      </c>
      <c r="E53" s="29">
        <f t="shared" si="0"/>
        <v>487894</v>
      </c>
      <c r="F53" s="29">
        <f t="shared" si="1"/>
        <v>-265042</v>
      </c>
      <c r="G53" s="27"/>
      <c r="H53" s="27">
        <f t="shared" si="2"/>
        <v>26</v>
      </c>
      <c r="I53" s="37">
        <v>5250</v>
      </c>
      <c r="J53" s="37" t="s">
        <v>91</v>
      </c>
      <c r="K53" s="29">
        <v>364202</v>
      </c>
      <c r="L53" s="29">
        <v>70</v>
      </c>
      <c r="M53" s="29">
        <v>364996</v>
      </c>
      <c r="N53" s="39">
        <v>-794</v>
      </c>
      <c r="P53" s="27">
        <f t="shared" si="3"/>
        <v>26</v>
      </c>
      <c r="Q53" s="37">
        <v>3603</v>
      </c>
      <c r="R53" s="37" t="s">
        <v>78</v>
      </c>
      <c r="S53" s="29">
        <v>498996</v>
      </c>
      <c r="T53" s="29">
        <v>93</v>
      </c>
      <c r="U53" s="29">
        <v>443514</v>
      </c>
      <c r="V53" s="39">
        <v>55482</v>
      </c>
    </row>
    <row r="54" spans="1:22">
      <c r="A54" s="20">
        <v>186</v>
      </c>
      <c r="B54" s="20" t="s">
        <v>73</v>
      </c>
      <c r="C54" s="29">
        <v>212909</v>
      </c>
      <c r="D54" s="29">
        <v>105</v>
      </c>
      <c r="E54" s="29">
        <f t="shared" si="0"/>
        <v>484480</v>
      </c>
      <c r="F54" s="29">
        <f t="shared" si="1"/>
        <v>-271571</v>
      </c>
      <c r="G54" s="27"/>
      <c r="H54" s="27">
        <f t="shared" si="2"/>
        <v>27</v>
      </c>
      <c r="I54" s="37">
        <v>2569</v>
      </c>
      <c r="J54" s="37" t="s">
        <v>97</v>
      </c>
      <c r="K54" s="29">
        <v>319308</v>
      </c>
      <c r="L54" s="29">
        <v>61</v>
      </c>
      <c r="M54" s="29">
        <v>334271</v>
      </c>
      <c r="N54" s="39">
        <v>-14963</v>
      </c>
      <c r="P54" s="27">
        <f t="shared" si="3"/>
        <v>27</v>
      </c>
      <c r="Q54" s="37">
        <v>7700</v>
      </c>
      <c r="R54" s="37" t="s">
        <v>100</v>
      </c>
      <c r="S54" s="29">
        <v>359317</v>
      </c>
      <c r="T54" s="29">
        <v>51</v>
      </c>
      <c r="U54" s="29">
        <v>300133</v>
      </c>
      <c r="V54" s="39">
        <v>59184</v>
      </c>
    </row>
    <row r="55" spans="1:22">
      <c r="A55" s="20">
        <v>4141</v>
      </c>
      <c r="B55" s="20" t="s">
        <v>75</v>
      </c>
      <c r="C55" s="29">
        <v>206892</v>
      </c>
      <c r="D55" s="29">
        <v>104</v>
      </c>
      <c r="E55" s="29">
        <f t="shared" si="0"/>
        <v>481067</v>
      </c>
      <c r="F55" s="29">
        <f t="shared" si="1"/>
        <v>-274175</v>
      </c>
      <c r="G55" s="27"/>
      <c r="H55" s="27">
        <f t="shared" si="2"/>
        <v>28</v>
      </c>
      <c r="I55" s="37">
        <v>7060</v>
      </c>
      <c r="J55" s="37" t="s">
        <v>88</v>
      </c>
      <c r="K55" s="29">
        <v>341224</v>
      </c>
      <c r="L55" s="29">
        <v>69</v>
      </c>
      <c r="M55" s="29">
        <v>361582</v>
      </c>
      <c r="N55" s="39">
        <v>-20358</v>
      </c>
      <c r="P55" s="27">
        <f t="shared" si="3"/>
        <v>28</v>
      </c>
      <c r="Q55" s="37">
        <v>1323</v>
      </c>
      <c r="R55" s="37" t="s">
        <v>81</v>
      </c>
      <c r="S55" s="29">
        <v>532460</v>
      </c>
      <c r="T55" s="29">
        <v>91</v>
      </c>
      <c r="U55" s="29">
        <v>436687</v>
      </c>
      <c r="V55" s="39">
        <v>95773</v>
      </c>
    </row>
    <row r="56" spans="1:22">
      <c r="A56" s="20">
        <v>3622</v>
      </c>
      <c r="B56" s="20" t="s">
        <v>63</v>
      </c>
      <c r="C56" s="29">
        <v>192189</v>
      </c>
      <c r="D56" s="29">
        <v>120</v>
      </c>
      <c r="E56" s="29">
        <f t="shared" si="0"/>
        <v>535688</v>
      </c>
      <c r="F56" s="29">
        <f t="shared" si="1"/>
        <v>-343499</v>
      </c>
      <c r="G56" s="27"/>
      <c r="H56" s="27">
        <f t="shared" si="2"/>
        <v>29</v>
      </c>
      <c r="I56" s="37">
        <v>9085</v>
      </c>
      <c r="J56" s="37" t="s">
        <v>80</v>
      </c>
      <c r="K56" s="29">
        <v>290023</v>
      </c>
      <c r="L56" s="29">
        <v>91</v>
      </c>
      <c r="M56" s="29">
        <v>436687</v>
      </c>
      <c r="N56" s="39">
        <v>-146664</v>
      </c>
      <c r="P56" s="27">
        <f t="shared" si="3"/>
        <v>29</v>
      </c>
      <c r="Q56" s="37">
        <v>1060</v>
      </c>
      <c r="R56" s="37" t="s">
        <v>70</v>
      </c>
      <c r="S56" s="29">
        <v>620327</v>
      </c>
      <c r="T56" s="29">
        <v>113</v>
      </c>
      <c r="U56" s="29">
        <v>511791</v>
      </c>
      <c r="V56" s="39">
        <v>108536</v>
      </c>
    </row>
    <row r="57" spans="1:22">
      <c r="A57" s="20">
        <v>9198</v>
      </c>
      <c r="B57" s="20" t="s">
        <v>77</v>
      </c>
      <c r="C57" s="29">
        <v>99968</v>
      </c>
      <c r="D57" s="29">
        <v>98</v>
      </c>
      <c r="E57" s="29">
        <f t="shared" si="0"/>
        <v>460583</v>
      </c>
      <c r="F57" s="29">
        <f t="shared" si="1"/>
        <v>-360615</v>
      </c>
      <c r="G57" s="27"/>
      <c r="H57" s="27">
        <f t="shared" si="2"/>
        <v>30</v>
      </c>
      <c r="I57" s="37">
        <v>6246</v>
      </c>
      <c r="J57" s="37" t="s">
        <v>51</v>
      </c>
      <c r="K57" s="29">
        <v>586013</v>
      </c>
      <c r="L57" s="29">
        <v>189</v>
      </c>
      <c r="M57" s="29">
        <v>771243</v>
      </c>
      <c r="N57" s="39">
        <v>-185230</v>
      </c>
      <c r="P57" s="27">
        <f t="shared" si="3"/>
        <v>30</v>
      </c>
      <c r="Q57" s="37">
        <v>7760</v>
      </c>
      <c r="R57" s="37" t="s">
        <v>71</v>
      </c>
      <c r="S57" s="29">
        <v>614822</v>
      </c>
      <c r="T57" s="29">
        <v>111</v>
      </c>
      <c r="U57" s="29">
        <v>504963</v>
      </c>
      <c r="V57" s="39">
        <v>109859</v>
      </c>
    </row>
    <row r="58" spans="1:22">
      <c r="A58" s="20">
        <v>8008</v>
      </c>
      <c r="B58" s="20" t="s">
        <v>93</v>
      </c>
      <c r="C58" s="29">
        <v>510200</v>
      </c>
      <c r="D58" s="29">
        <v>64</v>
      </c>
      <c r="E58" s="29">
        <f t="shared" si="0"/>
        <v>344513</v>
      </c>
      <c r="F58" s="29">
        <f t="shared" si="1"/>
        <v>165687</v>
      </c>
      <c r="G58" s="27"/>
      <c r="H58" s="27">
        <f t="shared" si="2"/>
        <v>31</v>
      </c>
      <c r="I58" s="37">
        <v>5813</v>
      </c>
      <c r="J58" s="37" t="s">
        <v>84</v>
      </c>
      <c r="K58" s="29">
        <v>206605</v>
      </c>
      <c r="L58" s="29">
        <v>81</v>
      </c>
      <c r="M58" s="29">
        <v>402548</v>
      </c>
      <c r="N58" s="39">
        <v>-195943</v>
      </c>
      <c r="P58" s="27">
        <f t="shared" si="3"/>
        <v>31</v>
      </c>
      <c r="Q58" s="37">
        <v>5774</v>
      </c>
      <c r="R58" s="37" t="s">
        <v>82</v>
      </c>
      <c r="S58" s="29">
        <v>575038</v>
      </c>
      <c r="T58" s="29">
        <v>92</v>
      </c>
      <c r="U58" s="29">
        <v>440100</v>
      </c>
      <c r="V58" s="39">
        <v>134938</v>
      </c>
    </row>
    <row r="59" spans="1:22">
      <c r="A59" s="20">
        <v>3858</v>
      </c>
      <c r="B59" s="20" t="s">
        <v>90</v>
      </c>
      <c r="C59" s="29">
        <v>411719</v>
      </c>
      <c r="D59" s="29">
        <v>71</v>
      </c>
      <c r="E59" s="29">
        <f t="shared" si="0"/>
        <v>368410</v>
      </c>
      <c r="F59" s="29">
        <f t="shared" si="1"/>
        <v>43309</v>
      </c>
      <c r="G59" s="27"/>
      <c r="H59" s="27">
        <f t="shared" si="2"/>
        <v>32</v>
      </c>
      <c r="I59" s="37">
        <v>6685</v>
      </c>
      <c r="J59" s="37" t="s">
        <v>101</v>
      </c>
      <c r="K59" s="29">
        <v>119335</v>
      </c>
      <c r="L59" s="29">
        <v>57</v>
      </c>
      <c r="M59" s="29">
        <v>320616</v>
      </c>
      <c r="N59" s="39">
        <v>-201281</v>
      </c>
      <c r="P59" s="27">
        <f t="shared" si="3"/>
        <v>32</v>
      </c>
      <c r="Q59" s="37">
        <v>8255</v>
      </c>
      <c r="R59" s="37" t="s">
        <v>53</v>
      </c>
      <c r="S59" s="29">
        <v>863198</v>
      </c>
      <c r="T59" s="29">
        <v>172</v>
      </c>
      <c r="U59" s="29">
        <v>713208</v>
      </c>
      <c r="V59" s="39">
        <v>149990</v>
      </c>
    </row>
    <row r="60" spans="1:22">
      <c r="A60" s="20">
        <v>7239</v>
      </c>
      <c r="B60" s="20" t="s">
        <v>94</v>
      </c>
      <c r="C60" s="29">
        <v>389721</v>
      </c>
      <c r="D60" s="29">
        <v>66</v>
      </c>
      <c r="E60" s="29">
        <f t="shared" si="0"/>
        <v>351340</v>
      </c>
      <c r="F60" s="29">
        <f t="shared" si="1"/>
        <v>38381</v>
      </c>
      <c r="G60" s="27"/>
      <c r="H60" s="27">
        <f t="shared" si="2"/>
        <v>33</v>
      </c>
      <c r="I60" s="37">
        <v>2753</v>
      </c>
      <c r="J60" s="37" t="s">
        <v>98</v>
      </c>
      <c r="K60" s="29">
        <v>125291</v>
      </c>
      <c r="L60" s="29">
        <v>60</v>
      </c>
      <c r="M60" s="29">
        <v>330857</v>
      </c>
      <c r="N60" s="39">
        <v>-205566</v>
      </c>
      <c r="P60" s="27">
        <f t="shared" si="3"/>
        <v>33</v>
      </c>
      <c r="Q60" s="37">
        <v>8008</v>
      </c>
      <c r="R60" s="37" t="s">
        <v>92</v>
      </c>
      <c r="S60" s="29">
        <v>510200</v>
      </c>
      <c r="T60" s="29">
        <v>64</v>
      </c>
      <c r="U60" s="29">
        <v>344513</v>
      </c>
      <c r="V60" s="39">
        <v>165687</v>
      </c>
    </row>
    <row r="61" spans="1:22">
      <c r="A61" s="20">
        <v>998</v>
      </c>
      <c r="B61" s="20" t="s">
        <v>87</v>
      </c>
      <c r="C61" s="29">
        <v>389168</v>
      </c>
      <c r="D61" s="29">
        <v>74</v>
      </c>
      <c r="E61" s="29">
        <f t="shared" si="0"/>
        <v>378651</v>
      </c>
      <c r="F61" s="29">
        <f t="shared" si="1"/>
        <v>10517</v>
      </c>
      <c r="G61" s="27"/>
      <c r="H61" s="27">
        <f t="shared" si="2"/>
        <v>34</v>
      </c>
      <c r="I61" s="37">
        <v>6814</v>
      </c>
      <c r="J61" s="37" t="s">
        <v>86</v>
      </c>
      <c r="K61" s="29">
        <v>157210</v>
      </c>
      <c r="L61" s="29">
        <v>78</v>
      </c>
      <c r="M61" s="29">
        <v>392307</v>
      </c>
      <c r="N61" s="39">
        <v>-235097</v>
      </c>
      <c r="P61" s="27">
        <f t="shared" si="3"/>
        <v>34</v>
      </c>
      <c r="Q61" s="37">
        <v>2138</v>
      </c>
      <c r="R61" s="37" t="s">
        <v>67</v>
      </c>
      <c r="S61" s="29">
        <v>724710</v>
      </c>
      <c r="T61" s="29">
        <v>117</v>
      </c>
      <c r="U61" s="29">
        <v>525447</v>
      </c>
      <c r="V61" s="39">
        <v>199263</v>
      </c>
    </row>
    <row r="62" spans="1:22">
      <c r="A62" s="20">
        <v>5250</v>
      </c>
      <c r="B62" s="20" t="s">
        <v>91</v>
      </c>
      <c r="C62" s="29">
        <v>364202</v>
      </c>
      <c r="D62" s="29">
        <v>70</v>
      </c>
      <c r="E62" s="29">
        <f t="shared" si="0"/>
        <v>364996</v>
      </c>
      <c r="F62" s="29">
        <f t="shared" si="1"/>
        <v>-794</v>
      </c>
      <c r="G62" s="27"/>
      <c r="H62" s="27">
        <f t="shared" si="2"/>
        <v>35</v>
      </c>
      <c r="I62" s="37">
        <v>305</v>
      </c>
      <c r="J62" s="37" t="s">
        <v>72</v>
      </c>
      <c r="K62" s="29">
        <v>222852</v>
      </c>
      <c r="L62" s="29">
        <v>106</v>
      </c>
      <c r="M62" s="29">
        <v>487894</v>
      </c>
      <c r="N62" s="39">
        <v>-265042</v>
      </c>
      <c r="P62" s="27">
        <f t="shared" si="3"/>
        <v>35</v>
      </c>
      <c r="Q62" s="37">
        <v>6576</v>
      </c>
      <c r="R62" s="37" t="s">
        <v>65</v>
      </c>
      <c r="S62" s="29">
        <v>742698</v>
      </c>
      <c r="T62" s="29">
        <v>122</v>
      </c>
      <c r="U62" s="29">
        <v>542516</v>
      </c>
      <c r="V62" s="39">
        <v>200182</v>
      </c>
    </row>
    <row r="63" spans="1:22">
      <c r="A63" s="20">
        <v>6839</v>
      </c>
      <c r="B63" s="20" t="s">
        <v>96</v>
      </c>
      <c r="C63" s="29">
        <v>362297</v>
      </c>
      <c r="D63" s="29">
        <v>63</v>
      </c>
      <c r="E63" s="29">
        <f t="shared" si="0"/>
        <v>341099</v>
      </c>
      <c r="F63" s="29">
        <f t="shared" si="1"/>
        <v>21198</v>
      </c>
      <c r="G63" s="27"/>
      <c r="H63" s="27">
        <f t="shared" si="2"/>
        <v>36</v>
      </c>
      <c r="I63" s="37">
        <v>186</v>
      </c>
      <c r="J63" s="37" t="s">
        <v>73</v>
      </c>
      <c r="K63" s="29">
        <v>212909</v>
      </c>
      <c r="L63" s="29">
        <v>105</v>
      </c>
      <c r="M63" s="29">
        <v>484480</v>
      </c>
      <c r="N63" s="39">
        <v>-271571</v>
      </c>
      <c r="P63" s="27">
        <f t="shared" si="3"/>
        <v>36</v>
      </c>
      <c r="Q63" s="37">
        <v>3210</v>
      </c>
      <c r="R63" s="37" t="s">
        <v>48</v>
      </c>
      <c r="S63" s="29">
        <v>1179532</v>
      </c>
      <c r="T63" s="29">
        <v>248</v>
      </c>
      <c r="U63" s="29">
        <v>972660</v>
      </c>
      <c r="V63" s="39">
        <v>206872</v>
      </c>
    </row>
    <row r="64" spans="1:22">
      <c r="A64" s="20">
        <v>7700</v>
      </c>
      <c r="B64" s="19" t="s">
        <v>100</v>
      </c>
      <c r="C64" s="29">
        <v>359317</v>
      </c>
      <c r="D64" s="29">
        <v>51</v>
      </c>
      <c r="E64" s="29">
        <f t="shared" si="0"/>
        <v>300133</v>
      </c>
      <c r="F64" s="29">
        <f t="shared" si="1"/>
        <v>59184</v>
      </c>
      <c r="G64" s="27"/>
      <c r="H64" s="27">
        <f t="shared" si="2"/>
        <v>37</v>
      </c>
      <c r="I64" s="37">
        <v>4141</v>
      </c>
      <c r="J64" s="37" t="s">
        <v>74</v>
      </c>
      <c r="K64" s="29">
        <v>206892</v>
      </c>
      <c r="L64" s="29">
        <v>104</v>
      </c>
      <c r="M64" s="29">
        <v>481067</v>
      </c>
      <c r="N64" s="39">
        <v>-274175</v>
      </c>
      <c r="P64" s="27">
        <f t="shared" si="3"/>
        <v>37</v>
      </c>
      <c r="Q64" s="37">
        <v>8036</v>
      </c>
      <c r="R64" s="37" t="s">
        <v>50</v>
      </c>
      <c r="S64" s="29">
        <v>1082806</v>
      </c>
      <c r="T64" s="29">
        <v>217</v>
      </c>
      <c r="U64" s="29">
        <v>866831</v>
      </c>
      <c r="V64" s="39">
        <v>215975</v>
      </c>
    </row>
    <row r="65" spans="1:22">
      <c r="A65" s="20">
        <v>7060</v>
      </c>
      <c r="B65" s="20" t="s">
        <v>89</v>
      </c>
      <c r="C65" s="29">
        <v>341224</v>
      </c>
      <c r="D65" s="29">
        <v>69</v>
      </c>
      <c r="E65" s="29">
        <f t="shared" si="0"/>
        <v>361582</v>
      </c>
      <c r="F65" s="29">
        <f t="shared" si="1"/>
        <v>-20358</v>
      </c>
      <c r="G65" s="27"/>
      <c r="H65" s="27">
        <f t="shared" si="2"/>
        <v>38</v>
      </c>
      <c r="I65" s="37">
        <v>2961</v>
      </c>
      <c r="J65" s="37" t="s">
        <v>85</v>
      </c>
      <c r="K65" s="29">
        <v>120608</v>
      </c>
      <c r="L65" s="29">
        <v>81</v>
      </c>
      <c r="M65" s="29">
        <v>402548</v>
      </c>
      <c r="N65" s="39">
        <v>-281940</v>
      </c>
      <c r="P65" s="27">
        <f t="shared" si="3"/>
        <v>38</v>
      </c>
      <c r="Q65" s="37">
        <v>2453</v>
      </c>
      <c r="R65" s="37" t="s">
        <v>54</v>
      </c>
      <c r="S65" s="29">
        <v>911339</v>
      </c>
      <c r="T65" s="29">
        <v>157</v>
      </c>
      <c r="U65" s="29">
        <v>662000</v>
      </c>
      <c r="V65" s="39">
        <v>249339</v>
      </c>
    </row>
    <row r="66" spans="1:22">
      <c r="A66" s="20">
        <v>7925</v>
      </c>
      <c r="B66" s="19" t="s">
        <v>103</v>
      </c>
      <c r="C66" s="29">
        <v>329320</v>
      </c>
      <c r="D66" s="29">
        <v>52</v>
      </c>
      <c r="E66" s="29">
        <f t="shared" si="0"/>
        <v>303547</v>
      </c>
      <c r="F66" s="29">
        <f t="shared" si="1"/>
        <v>25773</v>
      </c>
      <c r="G66" s="27"/>
      <c r="H66" s="27">
        <f t="shared" si="2"/>
        <v>39</v>
      </c>
      <c r="I66" s="37">
        <v>3593</v>
      </c>
      <c r="J66" s="37" t="s">
        <v>57</v>
      </c>
      <c r="K66" s="29">
        <v>316322</v>
      </c>
      <c r="L66" s="29">
        <v>150</v>
      </c>
      <c r="M66" s="29">
        <v>638103</v>
      </c>
      <c r="N66" s="39">
        <v>-321781</v>
      </c>
      <c r="P66" s="27">
        <f t="shared" si="3"/>
        <v>39</v>
      </c>
      <c r="Q66" s="37">
        <v>597</v>
      </c>
      <c r="R66" s="37" t="s">
        <v>68</v>
      </c>
      <c r="S66" s="29">
        <v>831792</v>
      </c>
      <c r="T66" s="29">
        <v>110</v>
      </c>
      <c r="U66" s="29">
        <v>501550</v>
      </c>
      <c r="V66" s="39">
        <v>330242</v>
      </c>
    </row>
    <row r="67" spans="1:22">
      <c r="A67" s="20">
        <v>2569</v>
      </c>
      <c r="B67" s="19" t="s">
        <v>97</v>
      </c>
      <c r="C67" s="29">
        <v>319308</v>
      </c>
      <c r="D67" s="29">
        <v>61</v>
      </c>
      <c r="E67" s="29">
        <f t="shared" si="0"/>
        <v>334271</v>
      </c>
      <c r="F67" s="29">
        <f t="shared" si="1"/>
        <v>-14963</v>
      </c>
      <c r="G67" s="27"/>
      <c r="H67" s="27">
        <f t="shared" si="2"/>
        <v>40</v>
      </c>
      <c r="I67" s="37">
        <v>7545</v>
      </c>
      <c r="J67" s="37" t="s">
        <v>56</v>
      </c>
      <c r="K67" s="29">
        <v>324320</v>
      </c>
      <c r="L67" s="29">
        <v>156</v>
      </c>
      <c r="M67" s="29">
        <v>658587</v>
      </c>
      <c r="N67" s="39">
        <v>-334267</v>
      </c>
      <c r="P67" s="27">
        <f t="shared" si="3"/>
        <v>40</v>
      </c>
      <c r="Q67" s="37">
        <v>8817</v>
      </c>
      <c r="R67" s="37" t="s">
        <v>45</v>
      </c>
      <c r="S67" s="29">
        <v>1482005</v>
      </c>
      <c r="T67" s="29">
        <v>296</v>
      </c>
      <c r="U67" s="29">
        <v>1136525</v>
      </c>
      <c r="V67" s="39">
        <v>345480</v>
      </c>
    </row>
    <row r="68" spans="1:22">
      <c r="A68" s="20">
        <v>5813</v>
      </c>
      <c r="B68" s="20" t="s">
        <v>84</v>
      </c>
      <c r="C68" s="29">
        <v>206605</v>
      </c>
      <c r="D68" s="29">
        <v>81</v>
      </c>
      <c r="E68" s="29">
        <f t="shared" si="0"/>
        <v>402548</v>
      </c>
      <c r="F68" s="29">
        <f t="shared" si="1"/>
        <v>-195943</v>
      </c>
      <c r="G68" s="27"/>
      <c r="H68" s="27">
        <f t="shared" si="2"/>
        <v>41</v>
      </c>
      <c r="I68" s="37">
        <v>3622</v>
      </c>
      <c r="J68" s="37" t="s">
        <v>62</v>
      </c>
      <c r="K68" s="29">
        <v>192189</v>
      </c>
      <c r="L68" s="29">
        <v>120</v>
      </c>
      <c r="M68" s="29">
        <v>535688</v>
      </c>
      <c r="N68" s="39">
        <v>-343499</v>
      </c>
      <c r="P68" s="27">
        <f t="shared" si="3"/>
        <v>41</v>
      </c>
      <c r="Q68" s="37">
        <v>5633</v>
      </c>
      <c r="R68" s="37" t="s">
        <v>60</v>
      </c>
      <c r="S68" s="29">
        <v>1027490</v>
      </c>
      <c r="T68" s="29">
        <v>145</v>
      </c>
      <c r="U68" s="29">
        <v>621034</v>
      </c>
      <c r="V68" s="39">
        <v>406456</v>
      </c>
    </row>
    <row r="69" spans="1:22">
      <c r="A69" s="20">
        <v>6814</v>
      </c>
      <c r="B69" s="20" t="s">
        <v>86</v>
      </c>
      <c r="C69" s="29">
        <v>157210</v>
      </c>
      <c r="D69" s="29">
        <v>78</v>
      </c>
      <c r="E69" s="29">
        <f t="shared" si="0"/>
        <v>392307</v>
      </c>
      <c r="F69" s="29">
        <f t="shared" si="1"/>
        <v>-235097</v>
      </c>
      <c r="G69" s="27"/>
      <c r="H69" s="27">
        <f t="shared" si="2"/>
        <v>42</v>
      </c>
      <c r="I69" s="37">
        <v>9198</v>
      </c>
      <c r="J69" s="37" t="s">
        <v>76</v>
      </c>
      <c r="K69" s="29">
        <v>99968</v>
      </c>
      <c r="L69" s="29">
        <v>98</v>
      </c>
      <c r="M69" s="29">
        <v>460583</v>
      </c>
      <c r="N69" s="39">
        <v>-360615</v>
      </c>
      <c r="P69" s="27">
        <f t="shared" si="3"/>
        <v>42</v>
      </c>
      <c r="Q69" s="37">
        <v>5547</v>
      </c>
      <c r="R69" s="37" t="s">
        <v>44</v>
      </c>
      <c r="S69" s="29">
        <v>1921090</v>
      </c>
      <c r="T69" s="29">
        <v>383</v>
      </c>
      <c r="U69" s="29">
        <v>1433530</v>
      </c>
      <c r="V69" s="39">
        <v>487560</v>
      </c>
    </row>
    <row r="70" spans="1:22">
      <c r="A70" s="20">
        <v>2753</v>
      </c>
      <c r="B70" s="19" t="s">
        <v>99</v>
      </c>
      <c r="C70" s="29">
        <v>125291</v>
      </c>
      <c r="D70" s="29">
        <v>60</v>
      </c>
      <c r="E70" s="29">
        <f t="shared" si="0"/>
        <v>330857</v>
      </c>
      <c r="F70" s="29">
        <f t="shared" si="1"/>
        <v>-205566</v>
      </c>
      <c r="G70" s="27"/>
      <c r="H70" s="27">
        <f t="shared" si="2"/>
        <v>43</v>
      </c>
      <c r="I70" s="37">
        <v>5387</v>
      </c>
      <c r="J70" s="37" t="s">
        <v>58</v>
      </c>
      <c r="K70" s="29">
        <v>150396</v>
      </c>
      <c r="L70" s="29">
        <v>146</v>
      </c>
      <c r="M70" s="29">
        <v>624448</v>
      </c>
      <c r="N70" s="39">
        <v>-474052</v>
      </c>
      <c r="P70" s="27">
        <f t="shared" si="3"/>
        <v>43</v>
      </c>
      <c r="Q70" s="37">
        <v>8442</v>
      </c>
      <c r="R70" s="37" t="s">
        <v>64</v>
      </c>
      <c r="S70" s="29">
        <v>811161</v>
      </c>
      <c r="T70" s="29">
        <v>122</v>
      </c>
      <c r="U70" s="29">
        <v>542516</v>
      </c>
      <c r="V70" s="39">
        <v>637016</v>
      </c>
    </row>
    <row r="71" spans="1:22">
      <c r="A71" s="20">
        <v>2961</v>
      </c>
      <c r="B71" s="20" t="s">
        <v>85</v>
      </c>
      <c r="C71" s="29">
        <v>120608</v>
      </c>
      <c r="D71" s="29">
        <v>81</v>
      </c>
      <c r="E71" s="29">
        <f t="shared" si="0"/>
        <v>402548</v>
      </c>
      <c r="F71" s="29">
        <f t="shared" si="1"/>
        <v>-281940</v>
      </c>
      <c r="G71" s="27"/>
      <c r="H71" s="27">
        <f t="shared" si="2"/>
        <v>44</v>
      </c>
      <c r="I71" s="37">
        <v>1049</v>
      </c>
      <c r="J71" s="37" t="s">
        <v>41</v>
      </c>
      <c r="K71" s="29">
        <v>3549039</v>
      </c>
      <c r="L71" s="29">
        <v>1187</v>
      </c>
      <c r="M71" s="29">
        <v>4178262</v>
      </c>
      <c r="N71" s="39">
        <v>-629223</v>
      </c>
      <c r="P71" s="27">
        <f t="shared" si="3"/>
        <v>44</v>
      </c>
      <c r="Q71" s="37">
        <v>2028</v>
      </c>
      <c r="R71" s="37" t="s">
        <v>39</v>
      </c>
      <c r="S71" s="29">
        <v>2069697</v>
      </c>
      <c r="T71" s="29">
        <v>377</v>
      </c>
      <c r="U71" s="29">
        <v>1413047</v>
      </c>
      <c r="V71" s="39">
        <v>656650</v>
      </c>
    </row>
    <row r="72" spans="1:22">
      <c r="A72" s="20">
        <v>6685</v>
      </c>
      <c r="B72" s="19" t="s">
        <v>101</v>
      </c>
      <c r="C72" s="29">
        <v>119335</v>
      </c>
      <c r="D72" s="29">
        <v>57</v>
      </c>
      <c r="E72" s="29">
        <f t="shared" si="0"/>
        <v>320616</v>
      </c>
      <c r="F72" s="29">
        <f t="shared" si="1"/>
        <v>-201281</v>
      </c>
      <c r="G72" s="27"/>
      <c r="H72" s="27">
        <f t="shared" si="2"/>
        <v>45</v>
      </c>
      <c r="I72" s="37">
        <v>5065</v>
      </c>
      <c r="J72" s="37" t="s">
        <v>46</v>
      </c>
      <c r="K72" s="29">
        <v>259340</v>
      </c>
      <c r="L72" s="29">
        <v>257</v>
      </c>
      <c r="M72" s="29">
        <v>1003385</v>
      </c>
      <c r="N72" s="39">
        <v>-744045</v>
      </c>
      <c r="P72" s="27">
        <f t="shared" si="3"/>
        <v>45</v>
      </c>
      <c r="Q72" s="37">
        <v>243</v>
      </c>
      <c r="R72" s="37" t="s">
        <v>43</v>
      </c>
      <c r="S72" s="29">
        <v>2723040</v>
      </c>
      <c r="T72" s="29">
        <v>491</v>
      </c>
      <c r="U72" s="29">
        <v>1802225</v>
      </c>
      <c r="V72" s="39">
        <v>920815</v>
      </c>
    </row>
    <row r="73" spans="1:22">
      <c r="C73" s="32"/>
      <c r="D73" s="32"/>
      <c r="E73" s="32"/>
      <c r="F73" s="32"/>
      <c r="G73" s="32"/>
      <c r="H73" s="32"/>
      <c r="I73" s="37"/>
      <c r="J73" s="37"/>
      <c r="K73" s="27"/>
      <c r="L73" s="27"/>
      <c r="M73" s="27"/>
      <c r="N73" s="27"/>
      <c r="P73" s="32"/>
    </row>
    <row r="74" spans="1:22">
      <c r="C74" s="32"/>
      <c r="D74" s="32"/>
      <c r="E74" s="32"/>
      <c r="F74" s="32"/>
      <c r="G74" s="32"/>
      <c r="H74" s="32"/>
      <c r="I74" s="37"/>
      <c r="J74" s="37"/>
      <c r="K74" s="27"/>
      <c r="L74" s="27"/>
      <c r="M74" s="27"/>
      <c r="N74" s="27"/>
      <c r="P74" s="32"/>
    </row>
    <row r="75" spans="1:22">
      <c r="C75" s="32"/>
      <c r="D75" s="32"/>
      <c r="E75" s="32"/>
      <c r="F75" s="32"/>
      <c r="G75" s="32"/>
      <c r="H75" s="32"/>
      <c r="I75" s="37"/>
      <c r="J75" s="37"/>
      <c r="K75" s="27"/>
      <c r="L75" s="27"/>
      <c r="M75" s="27"/>
      <c r="N75" s="27"/>
      <c r="P75" s="32"/>
    </row>
    <row r="76" spans="1:22">
      <c r="C76" s="32"/>
      <c r="D76" s="32"/>
      <c r="E76" s="32"/>
      <c r="F76" s="32"/>
      <c r="G76" s="32"/>
      <c r="H76" s="32"/>
      <c r="I76" s="37"/>
      <c r="J76" s="37"/>
      <c r="K76" s="27"/>
      <c r="L76" s="27"/>
      <c r="M76" s="27"/>
      <c r="N76" s="27"/>
      <c r="P76" s="32"/>
    </row>
    <row r="77" spans="1:22">
      <c r="C77" s="32"/>
      <c r="D77" s="32"/>
      <c r="E77" s="32"/>
      <c r="F77" s="32"/>
      <c r="G77" s="32"/>
      <c r="H77" s="32"/>
      <c r="I77" s="37"/>
      <c r="J77" s="37"/>
      <c r="K77" s="27"/>
      <c r="L77" s="27"/>
      <c r="M77" s="27"/>
      <c r="N77" s="27"/>
      <c r="P77" s="32"/>
    </row>
    <row r="78" spans="1:22">
      <c r="C78" s="32"/>
      <c r="D78" s="32"/>
      <c r="E78" s="32"/>
      <c r="F78" s="32"/>
      <c r="G78" s="32"/>
      <c r="H78" s="32"/>
      <c r="I78" s="37"/>
      <c r="J78" s="37"/>
      <c r="K78" s="27"/>
      <c r="L78" s="27"/>
      <c r="M78" s="27"/>
      <c r="N78" s="27"/>
      <c r="P78" s="32"/>
    </row>
    <row r="79" spans="1:22">
      <c r="C79" s="32"/>
      <c r="D79" s="32"/>
      <c r="E79" s="32"/>
      <c r="F79" s="32"/>
      <c r="G79" s="32"/>
      <c r="H79" s="32"/>
      <c r="I79" s="37"/>
      <c r="J79" s="37"/>
      <c r="K79" s="27"/>
      <c r="L79" s="27"/>
      <c r="M79" s="27"/>
      <c r="N79" s="27"/>
      <c r="P79" s="32"/>
    </row>
    <row r="80" spans="1:22">
      <c r="C80" s="32"/>
      <c r="D80" s="32"/>
      <c r="E80" s="32"/>
      <c r="F80" s="32"/>
      <c r="G80" s="32"/>
      <c r="H80" s="32"/>
      <c r="I80" s="37"/>
      <c r="J80" s="37"/>
      <c r="K80" s="27"/>
      <c r="L80" s="27"/>
      <c r="M80" s="27"/>
      <c r="N80" s="27"/>
      <c r="P80" s="32"/>
    </row>
    <row r="81" spans="3:16">
      <c r="C81" s="32"/>
      <c r="D81" s="32"/>
      <c r="E81" s="32"/>
      <c r="F81" s="32"/>
      <c r="G81" s="32"/>
      <c r="H81" s="32"/>
      <c r="I81" s="37"/>
      <c r="J81" s="37"/>
      <c r="K81" s="27"/>
      <c r="L81" s="27"/>
      <c r="M81" s="27"/>
      <c r="N81" s="27"/>
      <c r="P81" s="32"/>
    </row>
    <row r="82" spans="3:16">
      <c r="C82" s="32"/>
      <c r="D82" s="32"/>
      <c r="E82" s="32"/>
      <c r="F82" s="32"/>
      <c r="G82" s="32"/>
      <c r="H82" s="32"/>
      <c r="I82" s="37"/>
      <c r="J82" s="37"/>
      <c r="K82" s="27"/>
      <c r="L82" s="27"/>
      <c r="M82" s="27"/>
      <c r="N82" s="27"/>
      <c r="P82" s="32"/>
    </row>
    <row r="83" spans="3:16">
      <c r="C83" s="32"/>
      <c r="D83" s="32"/>
      <c r="E83" s="32"/>
      <c r="F83" s="32"/>
      <c r="G83" s="32"/>
      <c r="H83" s="32"/>
      <c r="I83" s="37"/>
      <c r="J83" s="37"/>
      <c r="K83" s="27"/>
      <c r="L83" s="27"/>
      <c r="M83" s="27"/>
      <c r="N83" s="27"/>
      <c r="P83" s="32"/>
    </row>
    <row r="84" spans="3:16">
      <c r="C84" s="32"/>
      <c r="D84" s="32"/>
      <c r="E84" s="32"/>
      <c r="F84" s="32"/>
      <c r="G84" s="32"/>
      <c r="H84" s="32"/>
      <c r="I84" s="37"/>
      <c r="J84" s="37"/>
      <c r="K84" s="27"/>
      <c r="L84" s="27"/>
      <c r="M84" s="27"/>
      <c r="N84" s="27"/>
      <c r="P84" s="32"/>
    </row>
    <row r="85" spans="3:16">
      <c r="C85" s="32"/>
      <c r="D85" s="32"/>
      <c r="E85" s="32"/>
      <c r="F85" s="32"/>
      <c r="G85" s="32"/>
      <c r="H85" s="32"/>
      <c r="I85" s="37"/>
      <c r="J85" s="37"/>
      <c r="K85" s="27"/>
      <c r="L85" s="27"/>
      <c r="M85" s="27"/>
      <c r="N85" s="27"/>
      <c r="P85" s="32"/>
    </row>
    <row r="86" spans="3:16">
      <c r="C86" s="32"/>
      <c r="D86" s="32"/>
      <c r="E86" s="32"/>
      <c r="F86" s="32"/>
      <c r="G86" s="32"/>
      <c r="H86" s="32"/>
      <c r="I86" s="37"/>
      <c r="J86" s="37"/>
      <c r="K86" s="27"/>
      <c r="L86" s="27"/>
      <c r="M86" s="27"/>
      <c r="N86" s="27"/>
      <c r="P86" s="32"/>
    </row>
    <row r="87" spans="3:16">
      <c r="C87" s="32"/>
      <c r="D87" s="32"/>
      <c r="E87" s="32"/>
      <c r="F87" s="32"/>
      <c r="G87" s="32"/>
      <c r="H87" s="32"/>
      <c r="I87" s="37"/>
      <c r="J87" s="37"/>
      <c r="K87" s="27"/>
      <c r="L87" s="27"/>
      <c r="M87" s="27"/>
      <c r="N87" s="27"/>
      <c r="P87" s="32"/>
    </row>
  </sheetData>
  <sortState ref="Q28:V72">
    <sortCondition ref="V28:V72"/>
  </sortState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U68"/>
  <sheetViews>
    <sheetView workbookViewId="0"/>
  </sheetViews>
  <sheetFormatPr defaultRowHeight="13.5"/>
  <cols>
    <col min="1" max="1" width="3.125" customWidth="1"/>
    <col min="3" max="3" width="15.625" customWidth="1"/>
    <col min="7" max="7" width="3.125" customWidth="1"/>
    <col min="9" max="9" width="15.625" customWidth="1"/>
    <col min="13" max="13" width="3.125" customWidth="1"/>
    <col min="15" max="15" width="15.625" customWidth="1"/>
  </cols>
  <sheetData>
    <row r="2" spans="1:17">
      <c r="A2" t="s">
        <v>106</v>
      </c>
    </row>
    <row r="4" spans="1:17">
      <c r="A4" t="s">
        <v>28</v>
      </c>
      <c r="G4" t="s">
        <v>29</v>
      </c>
      <c r="M4" t="s">
        <v>30</v>
      </c>
    </row>
    <row r="6" spans="1:17">
      <c r="B6" t="s">
        <v>31</v>
      </c>
      <c r="H6" t="s">
        <v>32</v>
      </c>
      <c r="N6" t="s">
        <v>32</v>
      </c>
    </row>
    <row r="7" spans="1:17">
      <c r="B7" t="s">
        <v>107</v>
      </c>
      <c r="H7" t="s">
        <v>108</v>
      </c>
      <c r="N7" t="s">
        <v>109</v>
      </c>
    </row>
    <row r="8" spans="1:17">
      <c r="A8" s="9"/>
      <c r="B8" s="2" t="s">
        <v>110</v>
      </c>
      <c r="C8" s="2" t="s">
        <v>111</v>
      </c>
      <c r="D8" s="2" t="s">
        <v>21</v>
      </c>
      <c r="E8" s="2" t="s">
        <v>22</v>
      </c>
      <c r="G8" s="9"/>
      <c r="H8" s="2" t="s">
        <v>110</v>
      </c>
      <c r="I8" s="2" t="s">
        <v>111</v>
      </c>
      <c r="J8" s="2" t="s">
        <v>21</v>
      </c>
      <c r="K8" s="2" t="s">
        <v>22</v>
      </c>
      <c r="M8" s="9"/>
      <c r="N8" s="2" t="s">
        <v>110</v>
      </c>
      <c r="O8" s="2" t="s">
        <v>111</v>
      </c>
      <c r="P8" s="2" t="s">
        <v>21</v>
      </c>
      <c r="Q8" s="2" t="s">
        <v>22</v>
      </c>
    </row>
    <row r="9" spans="1:17">
      <c r="A9" s="7">
        <f>1</f>
        <v>1</v>
      </c>
      <c r="B9" s="7">
        <v>728</v>
      </c>
      <c r="C9" s="7" t="s">
        <v>113</v>
      </c>
      <c r="D9" s="5">
        <v>347</v>
      </c>
      <c r="E9" s="5">
        <v>197</v>
      </c>
      <c r="G9" s="7">
        <f>1</f>
        <v>1</v>
      </c>
      <c r="H9" s="7">
        <v>169</v>
      </c>
      <c r="I9" s="7" t="s">
        <v>19</v>
      </c>
      <c r="J9" s="5">
        <v>240</v>
      </c>
      <c r="K9" s="5">
        <v>189</v>
      </c>
      <c r="M9" s="7">
        <f>1</f>
        <v>1</v>
      </c>
      <c r="N9" s="7">
        <v>480</v>
      </c>
      <c r="O9" s="7" t="s">
        <v>142</v>
      </c>
      <c r="P9" s="5">
        <v>136</v>
      </c>
      <c r="Q9" s="5">
        <v>220</v>
      </c>
    </row>
    <row r="10" spans="1:17">
      <c r="A10" s="7">
        <f>A9+1</f>
        <v>2</v>
      </c>
      <c r="B10" s="7">
        <v>284</v>
      </c>
      <c r="C10" s="7" t="s">
        <v>120</v>
      </c>
      <c r="D10" s="5">
        <v>347</v>
      </c>
      <c r="E10" s="5">
        <v>195</v>
      </c>
      <c r="G10" s="7">
        <f>G9+1</f>
        <v>2</v>
      </c>
      <c r="H10" s="7">
        <v>524</v>
      </c>
      <c r="I10" s="7" t="s">
        <v>133</v>
      </c>
      <c r="J10" s="5">
        <v>239</v>
      </c>
      <c r="K10" s="5">
        <v>184</v>
      </c>
      <c r="M10" s="7">
        <f>M9+1</f>
        <v>2</v>
      </c>
      <c r="N10" s="7">
        <v>21</v>
      </c>
      <c r="O10" s="12" t="s">
        <v>145</v>
      </c>
      <c r="P10" s="5">
        <v>131</v>
      </c>
      <c r="Q10" s="5">
        <v>200</v>
      </c>
    </row>
    <row r="11" spans="1:17">
      <c r="A11" s="7">
        <f>A10+1</f>
        <v>3</v>
      </c>
      <c r="B11" s="7">
        <v>405</v>
      </c>
      <c r="C11" s="7" t="s">
        <v>20</v>
      </c>
      <c r="D11" s="5">
        <v>333</v>
      </c>
      <c r="E11" s="5">
        <v>191</v>
      </c>
      <c r="G11" s="7">
        <f>G10+1</f>
        <v>3</v>
      </c>
      <c r="H11" s="7">
        <v>642</v>
      </c>
      <c r="I11" s="7" t="s">
        <v>131</v>
      </c>
      <c r="J11" s="5">
        <v>225</v>
      </c>
      <c r="K11" s="5">
        <v>205</v>
      </c>
      <c r="M11" s="7">
        <f>M10+1</f>
        <v>3</v>
      </c>
      <c r="N11" s="7">
        <v>423</v>
      </c>
      <c r="O11" s="7" t="s">
        <v>138</v>
      </c>
      <c r="P11" s="5">
        <v>115</v>
      </c>
      <c r="Q11" s="5">
        <v>206</v>
      </c>
    </row>
    <row r="12" spans="1:17">
      <c r="A12" s="7">
        <f t="shared" ref="A12:A23" si="0">A11+1</f>
        <v>4</v>
      </c>
      <c r="B12" s="7">
        <v>783</v>
      </c>
      <c r="C12" s="7" t="s">
        <v>118</v>
      </c>
      <c r="D12" s="5">
        <v>322</v>
      </c>
      <c r="E12" s="5">
        <v>215</v>
      </c>
      <c r="G12" s="7">
        <f t="shared" ref="G12:G23" si="1">G11+1</f>
        <v>4</v>
      </c>
      <c r="H12" s="7">
        <v>935</v>
      </c>
      <c r="I12" s="7" t="s">
        <v>136</v>
      </c>
      <c r="J12" s="5">
        <v>222</v>
      </c>
      <c r="K12" s="5">
        <v>191</v>
      </c>
      <c r="M12" s="7">
        <f t="shared" ref="M12:M23" si="2">M11+1</f>
        <v>4</v>
      </c>
      <c r="N12" s="7">
        <v>488</v>
      </c>
      <c r="O12" s="12" t="s">
        <v>147</v>
      </c>
      <c r="P12" s="5">
        <v>110</v>
      </c>
      <c r="Q12" s="5">
        <v>195</v>
      </c>
    </row>
    <row r="13" spans="1:17">
      <c r="A13" s="7">
        <f t="shared" si="0"/>
        <v>5</v>
      </c>
      <c r="B13" s="7">
        <v>338</v>
      </c>
      <c r="C13" s="7" t="s">
        <v>123</v>
      </c>
      <c r="D13" s="5">
        <v>320</v>
      </c>
      <c r="E13" s="5">
        <v>223</v>
      </c>
      <c r="G13" s="7">
        <f t="shared" si="1"/>
        <v>5</v>
      </c>
      <c r="H13" s="7">
        <v>669</v>
      </c>
      <c r="I13" s="7" t="s">
        <v>128</v>
      </c>
      <c r="J13" s="5">
        <v>208</v>
      </c>
      <c r="K13" s="5">
        <v>176</v>
      </c>
      <c r="M13" s="7">
        <f t="shared" si="2"/>
        <v>5</v>
      </c>
      <c r="N13" s="7">
        <v>608</v>
      </c>
      <c r="O13" s="7" t="s">
        <v>151</v>
      </c>
      <c r="P13" s="5">
        <v>108</v>
      </c>
      <c r="Q13" s="5">
        <v>224</v>
      </c>
    </row>
    <row r="14" spans="1:17">
      <c r="A14" s="7">
        <f t="shared" si="0"/>
        <v>6</v>
      </c>
      <c r="B14" s="7">
        <v>944</v>
      </c>
      <c r="C14" s="7" t="s">
        <v>121</v>
      </c>
      <c r="D14" s="5">
        <v>306</v>
      </c>
      <c r="E14" s="5">
        <v>176</v>
      </c>
      <c r="G14" s="7">
        <f t="shared" si="1"/>
        <v>6</v>
      </c>
      <c r="H14" s="7">
        <v>215</v>
      </c>
      <c r="I14" s="7" t="s">
        <v>125</v>
      </c>
      <c r="J14" s="5">
        <v>206</v>
      </c>
      <c r="K14" s="5">
        <v>219</v>
      </c>
      <c r="M14" s="7">
        <f t="shared" si="2"/>
        <v>6</v>
      </c>
      <c r="N14" s="7">
        <v>461</v>
      </c>
      <c r="O14" s="7" t="s">
        <v>140</v>
      </c>
      <c r="P14" s="5">
        <v>104</v>
      </c>
      <c r="Q14" s="5">
        <v>190</v>
      </c>
    </row>
    <row r="15" spans="1:17">
      <c r="A15" s="7">
        <f t="shared" si="0"/>
        <v>7</v>
      </c>
      <c r="B15" s="7">
        <v>7</v>
      </c>
      <c r="C15" s="7" t="s">
        <v>122</v>
      </c>
      <c r="D15" s="5">
        <v>298</v>
      </c>
      <c r="E15" s="5">
        <v>196</v>
      </c>
      <c r="G15" s="7">
        <f t="shared" si="1"/>
        <v>7</v>
      </c>
      <c r="H15" s="7">
        <v>870</v>
      </c>
      <c r="I15" s="7" t="s">
        <v>137</v>
      </c>
      <c r="J15" s="5">
        <v>193</v>
      </c>
      <c r="K15" s="5">
        <v>205</v>
      </c>
      <c r="M15" s="7">
        <f t="shared" si="2"/>
        <v>7</v>
      </c>
      <c r="N15" s="7">
        <v>235</v>
      </c>
      <c r="O15" s="12" t="s">
        <v>144</v>
      </c>
      <c r="P15" s="5">
        <v>101</v>
      </c>
      <c r="Q15" s="5">
        <v>189</v>
      </c>
    </row>
    <row r="16" spans="1:17">
      <c r="A16" s="7">
        <f t="shared" si="0"/>
        <v>8</v>
      </c>
      <c r="B16" s="7">
        <v>490</v>
      </c>
      <c r="C16" s="7" t="s">
        <v>18</v>
      </c>
      <c r="D16" s="5">
        <v>295</v>
      </c>
      <c r="E16" s="5">
        <v>199</v>
      </c>
      <c r="G16" s="7">
        <f t="shared" si="1"/>
        <v>8</v>
      </c>
      <c r="H16" s="7">
        <v>598</v>
      </c>
      <c r="I16" s="7" t="s">
        <v>135</v>
      </c>
      <c r="J16" s="5">
        <v>191</v>
      </c>
      <c r="K16" s="5">
        <v>179</v>
      </c>
      <c r="M16" s="7">
        <f t="shared" si="2"/>
        <v>8</v>
      </c>
      <c r="N16" s="7">
        <v>327</v>
      </c>
      <c r="O16" s="7" t="s">
        <v>139</v>
      </c>
      <c r="P16" s="5">
        <v>99</v>
      </c>
      <c r="Q16" s="5">
        <v>210</v>
      </c>
    </row>
    <row r="17" spans="1:21">
      <c r="A17" s="7">
        <f t="shared" si="0"/>
        <v>9</v>
      </c>
      <c r="B17" s="7">
        <v>471</v>
      </c>
      <c r="C17" s="7" t="s">
        <v>112</v>
      </c>
      <c r="D17" s="5">
        <v>286</v>
      </c>
      <c r="E17" s="5">
        <v>210</v>
      </c>
      <c r="G17" s="7">
        <f t="shared" si="1"/>
        <v>9</v>
      </c>
      <c r="H17" s="7">
        <v>267</v>
      </c>
      <c r="I17" s="7" t="s">
        <v>132</v>
      </c>
      <c r="J17" s="5">
        <v>182</v>
      </c>
      <c r="K17" s="5">
        <v>218</v>
      </c>
      <c r="M17" s="7">
        <f t="shared" si="2"/>
        <v>9</v>
      </c>
      <c r="N17" s="7">
        <v>758</v>
      </c>
      <c r="O17" s="7" t="s">
        <v>148</v>
      </c>
      <c r="P17" s="5">
        <v>97</v>
      </c>
      <c r="Q17" s="5">
        <v>204</v>
      </c>
    </row>
    <row r="18" spans="1:21">
      <c r="A18" s="7">
        <f t="shared" si="0"/>
        <v>10</v>
      </c>
      <c r="B18" s="7">
        <v>630</v>
      </c>
      <c r="C18" s="7" t="s">
        <v>17</v>
      </c>
      <c r="D18" s="5">
        <v>277</v>
      </c>
      <c r="E18" s="5">
        <v>208</v>
      </c>
      <c r="G18" s="7">
        <f t="shared" si="1"/>
        <v>10</v>
      </c>
      <c r="H18" s="7">
        <v>842</v>
      </c>
      <c r="I18" s="12" t="s">
        <v>129</v>
      </c>
      <c r="J18" s="5">
        <v>181</v>
      </c>
      <c r="K18" s="5">
        <v>203</v>
      </c>
      <c r="M18" s="7">
        <f t="shared" si="2"/>
        <v>10</v>
      </c>
      <c r="N18" s="7">
        <v>795</v>
      </c>
      <c r="O18" s="7" t="s">
        <v>141</v>
      </c>
      <c r="P18" s="5">
        <v>92</v>
      </c>
      <c r="Q18" s="5">
        <v>197</v>
      </c>
    </row>
    <row r="19" spans="1:21">
      <c r="A19" s="20">
        <f t="shared" si="0"/>
        <v>11</v>
      </c>
      <c r="B19" s="20">
        <v>104</v>
      </c>
      <c r="C19" s="20" t="s">
        <v>115</v>
      </c>
      <c r="D19" s="29">
        <v>262</v>
      </c>
      <c r="E19" s="29">
        <v>186</v>
      </c>
      <c r="G19" s="20">
        <f t="shared" si="1"/>
        <v>11</v>
      </c>
      <c r="H19" s="20">
        <v>88</v>
      </c>
      <c r="I19" s="20" t="s">
        <v>127</v>
      </c>
      <c r="J19" s="29">
        <v>178</v>
      </c>
      <c r="K19" s="29">
        <v>220</v>
      </c>
      <c r="L19" s="20"/>
      <c r="M19" s="20">
        <f t="shared" si="2"/>
        <v>11</v>
      </c>
      <c r="N19" s="20">
        <v>257</v>
      </c>
      <c r="O19" s="20" t="s">
        <v>143</v>
      </c>
      <c r="P19" s="29">
        <v>89</v>
      </c>
      <c r="Q19" s="29">
        <v>184</v>
      </c>
      <c r="R19" s="20"/>
      <c r="S19" s="20"/>
      <c r="T19" s="20"/>
      <c r="U19" s="20"/>
    </row>
    <row r="20" spans="1:21">
      <c r="A20" s="20">
        <f t="shared" si="0"/>
        <v>12</v>
      </c>
      <c r="B20" s="20">
        <v>239</v>
      </c>
      <c r="C20" s="20" t="s">
        <v>117</v>
      </c>
      <c r="D20" s="29">
        <v>262</v>
      </c>
      <c r="E20" s="29">
        <v>211</v>
      </c>
      <c r="G20" s="20">
        <f t="shared" si="1"/>
        <v>12</v>
      </c>
      <c r="H20" s="20">
        <v>234</v>
      </c>
      <c r="I20" s="20" t="s">
        <v>124</v>
      </c>
      <c r="J20" s="29">
        <v>170</v>
      </c>
      <c r="K20" s="29">
        <v>214</v>
      </c>
      <c r="L20" s="20"/>
      <c r="M20" s="20">
        <f t="shared" si="2"/>
        <v>12</v>
      </c>
      <c r="N20" s="20">
        <v>93</v>
      </c>
      <c r="O20" s="19" t="s">
        <v>152</v>
      </c>
      <c r="P20" s="29">
        <v>77</v>
      </c>
      <c r="Q20" s="29">
        <v>175</v>
      </c>
      <c r="R20" s="20"/>
      <c r="S20" s="20"/>
      <c r="T20" s="20"/>
      <c r="U20" s="20"/>
    </row>
    <row r="21" spans="1:21">
      <c r="A21" s="20">
        <f t="shared" si="0"/>
        <v>13</v>
      </c>
      <c r="B21" s="20">
        <v>168</v>
      </c>
      <c r="C21" s="20" t="s">
        <v>114</v>
      </c>
      <c r="D21" s="29">
        <v>257</v>
      </c>
      <c r="E21" s="29">
        <v>192</v>
      </c>
      <c r="G21" s="20">
        <f t="shared" si="1"/>
        <v>13</v>
      </c>
      <c r="H21" s="20">
        <v>222</v>
      </c>
      <c r="I21" s="19" t="s">
        <v>134</v>
      </c>
      <c r="J21" s="29">
        <v>164</v>
      </c>
      <c r="K21" s="29">
        <v>222</v>
      </c>
      <c r="L21" s="20"/>
      <c r="M21" s="20">
        <f t="shared" si="2"/>
        <v>13</v>
      </c>
      <c r="N21" s="20">
        <v>703</v>
      </c>
      <c r="O21" s="20" t="s">
        <v>149</v>
      </c>
      <c r="P21" s="29">
        <v>71</v>
      </c>
      <c r="Q21" s="29">
        <v>216</v>
      </c>
      <c r="R21" s="20"/>
      <c r="S21" s="20"/>
      <c r="T21" s="20"/>
      <c r="U21" s="20"/>
    </row>
    <row r="22" spans="1:21">
      <c r="A22" s="20">
        <f t="shared" si="0"/>
        <v>14</v>
      </c>
      <c r="B22" s="20">
        <v>321</v>
      </c>
      <c r="C22" s="20" t="s">
        <v>116</v>
      </c>
      <c r="D22" s="29">
        <v>255</v>
      </c>
      <c r="E22" s="29">
        <v>196</v>
      </c>
      <c r="G22" s="20">
        <f t="shared" si="1"/>
        <v>14</v>
      </c>
      <c r="H22" s="20">
        <v>364</v>
      </c>
      <c r="I22" s="19" t="s">
        <v>130</v>
      </c>
      <c r="J22" s="29">
        <v>163</v>
      </c>
      <c r="K22" s="29">
        <v>183</v>
      </c>
      <c r="L22" s="20"/>
      <c r="M22" s="20">
        <f t="shared" si="2"/>
        <v>14</v>
      </c>
      <c r="N22" s="20">
        <v>422</v>
      </c>
      <c r="O22" s="19" t="s">
        <v>150</v>
      </c>
      <c r="P22" s="29">
        <v>69</v>
      </c>
      <c r="Q22" s="29">
        <v>179</v>
      </c>
      <c r="R22" s="20"/>
      <c r="S22" s="20"/>
      <c r="T22" s="20"/>
      <c r="U22" s="20"/>
    </row>
    <row r="23" spans="1:21">
      <c r="A23" s="20">
        <f t="shared" si="0"/>
        <v>15</v>
      </c>
      <c r="B23" s="20">
        <v>398</v>
      </c>
      <c r="C23" s="20" t="s">
        <v>119</v>
      </c>
      <c r="D23" s="29">
        <v>254</v>
      </c>
      <c r="E23" s="29">
        <v>183</v>
      </c>
      <c r="G23" s="20">
        <f t="shared" si="1"/>
        <v>15</v>
      </c>
      <c r="H23" s="20">
        <v>342</v>
      </c>
      <c r="I23" s="20" t="s">
        <v>126</v>
      </c>
      <c r="J23" s="29">
        <v>154</v>
      </c>
      <c r="K23" s="29">
        <v>188</v>
      </c>
      <c r="L23" s="20"/>
      <c r="M23" s="20">
        <f t="shared" si="2"/>
        <v>15</v>
      </c>
      <c r="N23" s="20">
        <v>789</v>
      </c>
      <c r="O23" s="20" t="s">
        <v>146</v>
      </c>
      <c r="P23" s="29">
        <v>53</v>
      </c>
      <c r="Q23" s="29">
        <v>201</v>
      </c>
      <c r="R23" s="20"/>
      <c r="S23" s="20"/>
      <c r="T23" s="20"/>
      <c r="U23" s="20"/>
    </row>
    <row r="24" spans="1:21">
      <c r="A24" s="20"/>
      <c r="B24" s="20"/>
      <c r="C24" s="20"/>
      <c r="D24" s="29"/>
      <c r="E24" s="29"/>
      <c r="F24" s="20"/>
      <c r="G24" s="20"/>
      <c r="H24" s="20"/>
      <c r="I24" s="20"/>
      <c r="J24" s="29"/>
      <c r="K24" s="29"/>
      <c r="L24" s="20"/>
      <c r="M24" s="20"/>
      <c r="N24" s="20"/>
      <c r="O24" s="20"/>
      <c r="P24" s="29"/>
      <c r="Q24" s="29"/>
      <c r="R24" s="29"/>
      <c r="S24" s="20"/>
      <c r="T24" s="20"/>
      <c r="U24" s="20"/>
    </row>
    <row r="25" spans="1:21">
      <c r="A25" s="20"/>
      <c r="B25" s="20"/>
      <c r="C25" s="20"/>
      <c r="D25" s="29"/>
      <c r="E25" s="29"/>
      <c r="F25" s="20"/>
      <c r="G25" s="20"/>
      <c r="H25" s="20"/>
      <c r="I25" s="20"/>
      <c r="J25" s="29"/>
      <c r="K25" s="29"/>
      <c r="L25" s="20"/>
      <c r="M25" s="20"/>
      <c r="N25" s="20"/>
      <c r="O25" s="20"/>
      <c r="P25" s="29"/>
      <c r="Q25" s="29"/>
      <c r="R25" s="29"/>
      <c r="S25" s="20"/>
      <c r="T25" s="20"/>
      <c r="U25" s="20"/>
    </row>
    <row r="26" spans="1:21">
      <c r="A26" s="20"/>
      <c r="B26" s="20"/>
      <c r="C26" s="20"/>
      <c r="D26" s="29"/>
      <c r="E26" s="29"/>
      <c r="F26" s="20"/>
      <c r="G26" s="20"/>
      <c r="H26" s="20"/>
      <c r="I26" s="20"/>
      <c r="J26" s="29"/>
      <c r="K26" s="29"/>
      <c r="L26" s="20"/>
      <c r="M26" s="20"/>
      <c r="N26" s="20"/>
      <c r="O26" s="20"/>
      <c r="P26" s="29"/>
      <c r="Q26" s="29"/>
      <c r="R26" s="29"/>
      <c r="S26" s="20"/>
      <c r="T26" s="20"/>
      <c r="U26" s="20"/>
    </row>
    <row r="27" spans="1:21">
      <c r="A27" s="20"/>
      <c r="B27" s="20"/>
      <c r="C27" s="20"/>
      <c r="D27" s="29"/>
      <c r="E27" s="29"/>
      <c r="F27" s="20"/>
      <c r="G27" s="20"/>
      <c r="H27" s="20"/>
      <c r="I27" s="20"/>
      <c r="J27" s="29"/>
      <c r="K27" s="29"/>
      <c r="L27" s="20"/>
      <c r="M27" s="20"/>
      <c r="N27" s="20"/>
      <c r="O27" s="20"/>
      <c r="P27" s="29"/>
      <c r="Q27" s="29"/>
      <c r="R27" s="29"/>
      <c r="S27" s="20"/>
      <c r="T27" s="20"/>
      <c r="U27" s="20"/>
    </row>
    <row r="28" spans="1:21">
      <c r="A28" s="20"/>
      <c r="B28" s="29"/>
      <c r="C28" s="29"/>
      <c r="D28" s="29"/>
      <c r="E28" s="29"/>
      <c r="F28" s="20"/>
      <c r="G28" s="20"/>
      <c r="H28" s="20"/>
      <c r="I28" s="20"/>
      <c r="J28" s="29"/>
      <c r="K28" s="29"/>
      <c r="L28" s="20"/>
      <c r="M28" s="20"/>
      <c r="N28" s="20"/>
      <c r="O28" s="20"/>
      <c r="P28" s="29"/>
      <c r="Q28" s="29"/>
      <c r="R28" s="29"/>
      <c r="S28" s="20"/>
    </row>
    <row r="29" spans="1:21">
      <c r="A29" s="20"/>
      <c r="B29" s="29"/>
      <c r="C29" s="29"/>
      <c r="D29" s="20"/>
      <c r="E29" s="20"/>
      <c r="F29" s="20"/>
      <c r="G29" s="20"/>
      <c r="H29" s="20"/>
      <c r="I29" s="20"/>
      <c r="J29" s="29"/>
      <c r="K29" s="29"/>
      <c r="L29" s="20"/>
      <c r="M29" s="20"/>
      <c r="N29" s="20"/>
      <c r="O29" s="20"/>
      <c r="P29" s="29"/>
      <c r="Q29" s="29"/>
      <c r="R29" s="29"/>
      <c r="S29" s="20"/>
    </row>
    <row r="30" spans="1:21">
      <c r="A30" s="20"/>
      <c r="B30" s="20"/>
      <c r="C30" s="20"/>
      <c r="D30" s="20"/>
      <c r="E30" s="20"/>
      <c r="F30" s="20"/>
      <c r="G30" s="20"/>
      <c r="H30" s="20"/>
      <c r="I30" s="20"/>
      <c r="J30" s="29"/>
      <c r="K30" s="29"/>
      <c r="L30" s="20"/>
      <c r="M30" s="20"/>
      <c r="N30" s="20"/>
      <c r="O30" s="20"/>
      <c r="P30" s="29"/>
      <c r="Q30" s="29"/>
      <c r="R30" s="29"/>
      <c r="S30" s="20"/>
    </row>
    <row r="31" spans="1:21">
      <c r="A31" s="20"/>
      <c r="B31" s="20"/>
      <c r="C31" s="20"/>
      <c r="D31" s="20"/>
      <c r="E31" s="20"/>
      <c r="F31" s="20"/>
      <c r="G31" s="29"/>
      <c r="H31" s="29"/>
      <c r="I31" s="20"/>
      <c r="J31" s="29"/>
      <c r="K31" s="29"/>
      <c r="L31" s="20"/>
      <c r="M31" s="20"/>
      <c r="N31" s="20"/>
      <c r="O31" s="20"/>
      <c r="P31" s="29"/>
      <c r="Q31" s="29"/>
      <c r="R31" s="29"/>
      <c r="S31" s="20"/>
    </row>
    <row r="32" spans="1:21">
      <c r="A32" s="20"/>
      <c r="B32" s="20"/>
      <c r="C32" s="20"/>
      <c r="D32" s="20"/>
      <c r="E32" s="20"/>
      <c r="F32" s="20"/>
      <c r="G32" s="29"/>
      <c r="H32" s="29"/>
      <c r="I32" s="20"/>
      <c r="J32" s="29"/>
      <c r="K32" s="29"/>
      <c r="L32" s="20"/>
      <c r="M32" s="20"/>
      <c r="N32" s="20"/>
      <c r="O32" s="20"/>
      <c r="P32" s="29"/>
      <c r="Q32" s="29"/>
      <c r="R32" s="29"/>
      <c r="S32" s="20"/>
    </row>
    <row r="33" spans="1:19">
      <c r="A33" s="20"/>
      <c r="B33" s="20"/>
      <c r="C33" s="20"/>
      <c r="D33" s="20"/>
      <c r="E33" s="20"/>
      <c r="F33" s="20"/>
      <c r="G33" s="29"/>
      <c r="H33" s="29"/>
      <c r="I33" s="20"/>
      <c r="J33" s="29"/>
      <c r="K33" s="29"/>
      <c r="L33" s="20"/>
      <c r="M33" s="20"/>
      <c r="N33" s="20"/>
      <c r="O33" s="20"/>
      <c r="P33" s="29"/>
      <c r="Q33" s="29"/>
      <c r="R33" s="29"/>
      <c r="S33" s="20"/>
    </row>
    <row r="34" spans="1:19">
      <c r="A34" s="20"/>
      <c r="B34" s="20"/>
      <c r="C34" s="20"/>
      <c r="D34" s="20"/>
      <c r="E34" s="20"/>
      <c r="F34" s="20"/>
      <c r="G34" s="29"/>
      <c r="H34" s="29"/>
      <c r="I34" s="20"/>
      <c r="J34" s="29"/>
      <c r="K34" s="29"/>
      <c r="L34" s="20"/>
      <c r="M34" s="20"/>
      <c r="N34" s="20"/>
      <c r="O34" s="20"/>
      <c r="P34" s="29"/>
      <c r="Q34" s="29"/>
      <c r="R34" s="29"/>
      <c r="S34" s="20"/>
    </row>
    <row r="35" spans="1:19">
      <c r="A35" s="20"/>
      <c r="B35" s="20"/>
      <c r="C35" s="20"/>
      <c r="D35" s="20"/>
      <c r="E35" s="20"/>
      <c r="F35" s="20"/>
      <c r="G35" s="29"/>
      <c r="H35" s="29"/>
      <c r="I35" s="20"/>
      <c r="J35" s="29"/>
      <c r="K35" s="29"/>
      <c r="L35" s="20"/>
      <c r="M35" s="20"/>
      <c r="N35" s="20"/>
      <c r="O35" s="20"/>
      <c r="P35" s="29"/>
      <c r="Q35" s="29"/>
      <c r="R35" s="29"/>
      <c r="S35" s="20"/>
    </row>
    <row r="36" spans="1:19">
      <c r="B36" s="20"/>
      <c r="C36" s="20"/>
      <c r="G36" s="11"/>
      <c r="H36" s="11"/>
      <c r="J36" s="11"/>
      <c r="K36" s="11"/>
      <c r="P36" s="11"/>
      <c r="Q36" s="11"/>
      <c r="R36" s="11"/>
    </row>
    <row r="37" spans="1:19">
      <c r="G37" s="11"/>
      <c r="H37" s="11"/>
      <c r="J37" s="11"/>
      <c r="K37" s="11"/>
      <c r="P37" s="11"/>
      <c r="Q37" s="11"/>
      <c r="R37" s="11"/>
    </row>
    <row r="38" spans="1:19">
      <c r="G38" s="11"/>
      <c r="H38" s="11"/>
      <c r="J38" s="11"/>
      <c r="K38" s="11"/>
      <c r="P38" s="11"/>
      <c r="Q38" s="11"/>
      <c r="R38" s="11"/>
    </row>
    <row r="39" spans="1:19">
      <c r="G39" s="11"/>
      <c r="H39" s="11"/>
      <c r="J39" s="11"/>
      <c r="K39" s="11"/>
      <c r="P39" s="11"/>
      <c r="Q39" s="11"/>
      <c r="R39" s="11"/>
    </row>
    <row r="40" spans="1:19">
      <c r="G40" s="11"/>
      <c r="H40" s="11"/>
      <c r="J40" s="11"/>
      <c r="K40" s="11"/>
      <c r="P40" s="11"/>
      <c r="Q40" s="11"/>
      <c r="R40" s="11"/>
    </row>
    <row r="41" spans="1:19">
      <c r="G41" s="11"/>
      <c r="H41" s="11"/>
      <c r="J41" s="11"/>
      <c r="K41" s="11"/>
      <c r="P41" s="11"/>
      <c r="Q41" s="11"/>
      <c r="R41" s="11"/>
    </row>
    <row r="42" spans="1:19">
      <c r="G42" s="11"/>
      <c r="H42" s="11"/>
      <c r="J42" s="11"/>
      <c r="K42" s="11"/>
      <c r="P42" s="11"/>
      <c r="Q42" s="11"/>
      <c r="R42" s="11"/>
    </row>
    <row r="43" spans="1:19">
      <c r="G43" s="11"/>
      <c r="H43" s="11"/>
      <c r="J43" s="11"/>
      <c r="K43" s="11"/>
      <c r="P43" s="11"/>
      <c r="Q43" s="11"/>
      <c r="R43" s="11"/>
    </row>
    <row r="44" spans="1:19">
      <c r="G44" s="11"/>
      <c r="H44" s="11"/>
      <c r="J44" s="11"/>
      <c r="K44" s="11"/>
      <c r="P44" s="11"/>
      <c r="Q44" s="11"/>
      <c r="R44" s="11"/>
    </row>
    <row r="45" spans="1:19">
      <c r="G45" s="11"/>
      <c r="H45" s="11"/>
      <c r="J45" s="11"/>
      <c r="K45" s="11"/>
      <c r="P45" s="11"/>
      <c r="Q45" s="11"/>
      <c r="R45" s="11"/>
    </row>
    <row r="46" spans="1:19">
      <c r="G46" s="11"/>
      <c r="H46" s="11"/>
      <c r="J46" s="11"/>
      <c r="K46" s="11"/>
      <c r="P46" s="11"/>
      <c r="Q46" s="11"/>
      <c r="R46" s="11"/>
    </row>
    <row r="47" spans="1:19">
      <c r="G47" s="11"/>
      <c r="H47" s="11"/>
      <c r="J47" s="11"/>
      <c r="K47" s="11"/>
      <c r="P47" s="11"/>
      <c r="Q47" s="11"/>
      <c r="R47" s="11"/>
    </row>
    <row r="48" spans="1:19">
      <c r="G48" s="11"/>
      <c r="H48" s="11"/>
      <c r="J48" s="11"/>
      <c r="K48" s="11"/>
      <c r="P48" s="11"/>
      <c r="Q48" s="11"/>
      <c r="R48" s="11"/>
    </row>
    <row r="49" spans="7:18">
      <c r="G49" s="11"/>
      <c r="H49" s="11"/>
      <c r="J49" s="11"/>
      <c r="K49" s="11"/>
      <c r="P49" s="11"/>
      <c r="Q49" s="11"/>
      <c r="R49" s="11"/>
    </row>
    <row r="50" spans="7:18">
      <c r="G50" s="11"/>
      <c r="H50" s="11"/>
      <c r="J50" s="11"/>
      <c r="K50" s="11"/>
      <c r="P50" s="11"/>
      <c r="Q50" s="11"/>
      <c r="R50" s="11"/>
    </row>
    <row r="51" spans="7:18">
      <c r="G51" s="11"/>
      <c r="H51" s="11"/>
      <c r="J51" s="11"/>
      <c r="K51" s="11"/>
      <c r="P51" s="11"/>
      <c r="Q51" s="11"/>
      <c r="R51" s="11"/>
    </row>
    <row r="52" spans="7:18">
      <c r="G52" s="11"/>
      <c r="H52" s="11"/>
      <c r="J52" s="11"/>
      <c r="K52" s="11"/>
      <c r="P52" s="11"/>
      <c r="Q52" s="11"/>
      <c r="R52" s="11"/>
    </row>
    <row r="53" spans="7:18">
      <c r="G53" s="11"/>
      <c r="H53" s="11"/>
      <c r="J53" s="11"/>
      <c r="K53" s="11"/>
      <c r="P53" s="11"/>
      <c r="Q53" s="11"/>
      <c r="R53" s="11"/>
    </row>
    <row r="54" spans="7:18">
      <c r="G54" s="11"/>
      <c r="H54" s="11"/>
      <c r="J54" s="11"/>
      <c r="K54" s="11"/>
      <c r="P54" s="11"/>
      <c r="Q54" s="11"/>
      <c r="R54" s="11"/>
    </row>
    <row r="55" spans="7:18">
      <c r="G55" s="11"/>
      <c r="H55" s="11"/>
      <c r="J55" s="11"/>
      <c r="K55" s="11"/>
      <c r="P55" s="11"/>
      <c r="Q55" s="11"/>
      <c r="R55" s="11"/>
    </row>
    <row r="56" spans="7:18">
      <c r="G56" s="11"/>
      <c r="H56" s="11"/>
      <c r="J56" s="11"/>
      <c r="K56" s="11"/>
      <c r="P56" s="11"/>
      <c r="Q56" s="11"/>
      <c r="R56" s="11"/>
    </row>
    <row r="57" spans="7:18">
      <c r="G57" s="11"/>
      <c r="H57" s="11"/>
      <c r="J57" s="11"/>
      <c r="K57" s="11"/>
      <c r="P57" s="11"/>
      <c r="Q57" s="11"/>
      <c r="R57" s="11"/>
    </row>
    <row r="58" spans="7:18">
      <c r="G58" s="11"/>
      <c r="H58" s="11"/>
      <c r="J58" s="11"/>
      <c r="K58" s="11"/>
      <c r="P58" s="11"/>
      <c r="Q58" s="11"/>
      <c r="R58" s="11"/>
    </row>
    <row r="59" spans="7:18">
      <c r="G59" s="11"/>
      <c r="H59" s="11"/>
      <c r="J59" s="11"/>
      <c r="K59" s="11"/>
      <c r="P59" s="11"/>
      <c r="Q59" s="11"/>
      <c r="R59" s="11"/>
    </row>
    <row r="60" spans="7:18">
      <c r="G60" s="11"/>
      <c r="H60" s="11"/>
      <c r="J60" s="11"/>
      <c r="K60" s="11"/>
      <c r="P60" s="11"/>
      <c r="Q60" s="11"/>
      <c r="R60" s="11"/>
    </row>
    <row r="61" spans="7:18">
      <c r="G61" s="11"/>
      <c r="H61" s="11"/>
      <c r="J61" s="11"/>
      <c r="K61" s="11"/>
      <c r="P61" s="11"/>
      <c r="Q61" s="11"/>
      <c r="R61" s="11"/>
    </row>
    <row r="62" spans="7:18">
      <c r="G62" s="11"/>
      <c r="H62" s="11"/>
      <c r="J62" s="11"/>
      <c r="K62" s="11"/>
      <c r="P62" s="11"/>
      <c r="Q62" s="11"/>
      <c r="R62" s="11"/>
    </row>
    <row r="63" spans="7:18">
      <c r="G63" s="11"/>
      <c r="H63" s="11"/>
      <c r="J63" s="11"/>
      <c r="K63" s="11"/>
      <c r="P63" s="11"/>
      <c r="Q63" s="11"/>
      <c r="R63" s="11"/>
    </row>
    <row r="64" spans="7:18">
      <c r="G64" s="11"/>
      <c r="H64" s="11"/>
      <c r="J64" s="11"/>
      <c r="K64" s="11"/>
      <c r="P64" s="11"/>
      <c r="Q64" s="11"/>
      <c r="R64" s="11"/>
    </row>
    <row r="65" spans="7:18">
      <c r="G65" s="11"/>
      <c r="H65" s="11"/>
      <c r="J65" s="11"/>
      <c r="K65" s="11"/>
      <c r="P65" s="11"/>
      <c r="Q65" s="11"/>
      <c r="R65" s="11"/>
    </row>
    <row r="66" spans="7:18">
      <c r="G66" s="11"/>
      <c r="H66" s="11"/>
      <c r="J66" s="11"/>
      <c r="K66" s="11"/>
      <c r="P66" s="11"/>
      <c r="Q66" s="11"/>
      <c r="R66" s="11"/>
    </row>
    <row r="67" spans="7:18">
      <c r="G67" s="11"/>
      <c r="H67" s="11"/>
      <c r="J67" s="11"/>
      <c r="K67" s="11"/>
      <c r="P67" s="11"/>
      <c r="Q67" s="11"/>
      <c r="R67" s="11"/>
    </row>
    <row r="68" spans="7:18">
      <c r="G68" s="11"/>
      <c r="H68" s="11"/>
      <c r="J68" s="11"/>
      <c r="K68" s="11"/>
      <c r="P68" s="11"/>
      <c r="Q68" s="11"/>
      <c r="R68" s="11"/>
    </row>
  </sheetData>
  <sortState ref="N9:Q23">
    <sortCondition descending="1" ref="P9:P23"/>
  </sortState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１．新規顧客と離反顧客</vt:lpstr>
      <vt:lpstr>１．優良新規顧客と優良離反顧客</vt:lpstr>
      <vt:lpstr>１．新規顧客と離反顧客の頻度</vt:lpstr>
      <vt:lpstr>１．優良顧客と非優良顧客</vt:lpstr>
      <vt:lpstr>２．営業要員をCVP分析する</vt:lpstr>
      <vt:lpstr>２．開発要員をCVP分析する</vt:lpstr>
      <vt:lpstr>３．顧客をABC分析で大別する</vt:lpstr>
      <vt:lpstr>３．顧客の効率を算出する</vt:lpstr>
      <vt:lpstr>３．従業員をABC分析で大別する</vt:lpstr>
      <vt:lpstr>３．従業員の効率を算出する</vt:lpstr>
      <vt:lpstr>４．現状を段階で把握する</vt:lpstr>
      <vt:lpstr>５．【補足】曲線でCVP分析する</vt:lpstr>
      <vt:lpstr>５．CVP分析_データがある場合</vt:lpstr>
      <vt:lpstr>５．CVP分析_データがない場合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2022-06-04T12:29:26Z</dcterms:modified>
</cp:coreProperties>
</file>