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１．CVP分析_データがある場合" sheetId="15" r:id="rId1"/>
    <sheet name="１．CVP分析_データがない場合" sheetId="3" r:id="rId2"/>
    <sheet name="２．営業の努力目標を設定する" sheetId="17" r:id="rId3"/>
    <sheet name="２．開発の努力目標を設定する" sheetId="18" r:id="rId4"/>
    <sheet name="２．時間の観点でCVP分析する" sheetId="23" r:id="rId5"/>
    <sheet name="３．成長による処理数の変化" sheetId="20" r:id="rId6"/>
    <sheet name="３．【補足】成長曲線" sheetId="11" r:id="rId7"/>
    <sheet name="４．【補足】予定工数の補正" sheetId="8" r:id="rId8"/>
    <sheet name="４．予定工数の補正" sheetId="21" r:id="rId9"/>
    <sheet name="５．成功と失敗の可能性" sheetId="22" r:id="rId10"/>
  </sheets>
  <calcPr calcId="125725"/>
</workbook>
</file>

<file path=xl/calcChain.xml><?xml version="1.0" encoding="utf-8"?>
<calcChain xmlns="http://schemas.openxmlformats.org/spreadsheetml/2006/main">
  <c r="Q7" i="22"/>
  <c r="P7"/>
  <c r="O7"/>
  <c r="N7"/>
  <c r="J7"/>
  <c r="L8"/>
  <c r="L7"/>
  <c r="K8"/>
  <c r="K7"/>
  <c r="J8"/>
  <c r="I8"/>
  <c r="I7"/>
  <c r="H7"/>
  <c r="H13"/>
  <c r="H12"/>
  <c r="H11"/>
  <c r="H10"/>
  <c r="H9"/>
  <c r="H8"/>
  <c r="G12"/>
  <c r="G9"/>
  <c r="G8"/>
  <c r="G7"/>
  <c r="G21"/>
  <c r="G20"/>
  <c r="G19"/>
  <c r="G18"/>
  <c r="G17"/>
  <c r="G16"/>
  <c r="G15"/>
  <c r="G14"/>
  <c r="G13"/>
  <c r="G11"/>
  <c r="G10"/>
  <c r="AG46" i="21"/>
  <c r="AF46"/>
  <c r="AE46"/>
  <c r="AD46"/>
  <c r="AC46"/>
  <c r="AB46"/>
  <c r="AA46"/>
  <c r="Z46"/>
  <c r="Y46"/>
  <c r="X46"/>
  <c r="W46"/>
  <c r="V46"/>
  <c r="U46"/>
  <c r="T46"/>
  <c r="AG45"/>
  <c r="AF45"/>
  <c r="AE45"/>
  <c r="AD45"/>
  <c r="AC45"/>
  <c r="AB45"/>
  <c r="AA45"/>
  <c r="Z45"/>
  <c r="Y45"/>
  <c r="X45"/>
  <c r="W45"/>
  <c r="V45"/>
  <c r="U45"/>
  <c r="T45"/>
  <c r="AG44"/>
  <c r="AF44"/>
  <c r="AE44"/>
  <c r="AD44"/>
  <c r="AC44"/>
  <c r="AB44"/>
  <c r="AA44"/>
  <c r="Z44"/>
  <c r="Y44"/>
  <c r="X44"/>
  <c r="W44"/>
  <c r="V44"/>
  <c r="U44"/>
  <c r="T44"/>
  <c r="AG43"/>
  <c r="AF43"/>
  <c r="AE43"/>
  <c r="AD43"/>
  <c r="AC43"/>
  <c r="AB43"/>
  <c r="AA43"/>
  <c r="Z43"/>
  <c r="Y43"/>
  <c r="X43"/>
  <c r="W43"/>
  <c r="V43"/>
  <c r="U43"/>
  <c r="T43"/>
  <c r="AG42"/>
  <c r="AF42"/>
  <c r="AE42"/>
  <c r="AD42"/>
  <c r="AC42"/>
  <c r="AB42"/>
  <c r="AA42"/>
  <c r="Z42"/>
  <c r="Y42"/>
  <c r="X42"/>
  <c r="W42"/>
  <c r="V42"/>
  <c r="U42"/>
  <c r="T42"/>
  <c r="AG41"/>
  <c r="AF41"/>
  <c r="AE41"/>
  <c r="AD41"/>
  <c r="AC41"/>
  <c r="AB41"/>
  <c r="AA41"/>
  <c r="Z41"/>
  <c r="Y41"/>
  <c r="X41"/>
  <c r="W41"/>
  <c r="V41"/>
  <c r="U41"/>
  <c r="T41"/>
  <c r="AG40"/>
  <c r="AF40"/>
  <c r="AE40"/>
  <c r="AD40"/>
  <c r="AC40"/>
  <c r="AB40"/>
  <c r="AA40"/>
  <c r="Z40"/>
  <c r="Y40"/>
  <c r="X40"/>
  <c r="W40"/>
  <c r="V40"/>
  <c r="U40"/>
  <c r="T40"/>
  <c r="AG39"/>
  <c r="AF39"/>
  <c r="AE39"/>
  <c r="AD39"/>
  <c r="AC39"/>
  <c r="AB39"/>
  <c r="AA39"/>
  <c r="Z39"/>
  <c r="Y39"/>
  <c r="X39"/>
  <c r="W39"/>
  <c r="V39"/>
  <c r="U39"/>
  <c r="T39"/>
  <c r="AG38"/>
  <c r="AF38"/>
  <c r="AE38"/>
  <c r="AD38"/>
  <c r="AC38"/>
  <c r="AB38"/>
  <c r="AA38"/>
  <c r="Z38"/>
  <c r="Y38"/>
  <c r="X38"/>
  <c r="W38"/>
  <c r="V38"/>
  <c r="U38"/>
  <c r="T38"/>
  <c r="AG37"/>
  <c r="AF37"/>
  <c r="AE37"/>
  <c r="AD37"/>
  <c r="AC37"/>
  <c r="AB37"/>
  <c r="AA37"/>
  <c r="Z37"/>
  <c r="Y37"/>
  <c r="X37"/>
  <c r="W37"/>
  <c r="V37"/>
  <c r="U37"/>
  <c r="T37"/>
  <c r="AG36"/>
  <c r="AF36"/>
  <c r="AE36"/>
  <c r="AD36"/>
  <c r="AC36"/>
  <c r="AB36"/>
  <c r="AA36"/>
  <c r="Z36"/>
  <c r="Y36"/>
  <c r="X36"/>
  <c r="W36"/>
  <c r="V36"/>
  <c r="U36"/>
  <c r="T36"/>
  <c r="AG35"/>
  <c r="AF35"/>
  <c r="AE35"/>
  <c r="AD35"/>
  <c r="AC35"/>
  <c r="AB35"/>
  <c r="AA35"/>
  <c r="Z35"/>
  <c r="Y35"/>
  <c r="X35"/>
  <c r="W35"/>
  <c r="V35"/>
  <c r="U35"/>
  <c r="T35"/>
  <c r="AG34"/>
  <c r="AF34"/>
  <c r="AE34"/>
  <c r="AD34"/>
  <c r="AC34"/>
  <c r="AB34"/>
  <c r="AA34"/>
  <c r="Z34"/>
  <c r="Y34"/>
  <c r="X34"/>
  <c r="W34"/>
  <c r="V34"/>
  <c r="U34"/>
  <c r="T34"/>
  <c r="AG33"/>
  <c r="AF33"/>
  <c r="AE33"/>
  <c r="AD33"/>
  <c r="AC33"/>
  <c r="AB33"/>
  <c r="AA33"/>
  <c r="Z33"/>
  <c r="Y33"/>
  <c r="X33"/>
  <c r="W33"/>
  <c r="V33"/>
  <c r="U33"/>
  <c r="T33"/>
  <c r="AG32"/>
  <c r="AF32"/>
  <c r="AE32"/>
  <c r="AD32"/>
  <c r="AC32"/>
  <c r="AB32"/>
  <c r="AA32"/>
  <c r="Z32"/>
  <c r="Y32"/>
  <c r="X32"/>
  <c r="W32"/>
  <c r="V32"/>
  <c r="U32"/>
  <c r="T32"/>
  <c r="AG31"/>
  <c r="AF31"/>
  <c r="AE31"/>
  <c r="AD31"/>
  <c r="AC31"/>
  <c r="AB31"/>
  <c r="AA31"/>
  <c r="Z31"/>
  <c r="Y31"/>
  <c r="X31"/>
  <c r="W31"/>
  <c r="V31"/>
  <c r="U31"/>
  <c r="T31"/>
  <c r="R46"/>
  <c r="R45"/>
  <c r="R44"/>
  <c r="R43"/>
  <c r="R42"/>
  <c r="R41"/>
  <c r="R40"/>
  <c r="R39"/>
  <c r="R38"/>
  <c r="R37"/>
  <c r="R36"/>
  <c r="R35"/>
  <c r="R34"/>
  <c r="R33"/>
  <c r="S31"/>
  <c r="AG24"/>
  <c r="AF24"/>
  <c r="AE24"/>
  <c r="AD24"/>
  <c r="AC24"/>
  <c r="AB24"/>
  <c r="AA24"/>
  <c r="Z24"/>
  <c r="Y24"/>
  <c r="X24"/>
  <c r="W24"/>
  <c r="V24"/>
  <c r="U24"/>
  <c r="T24"/>
  <c r="AG23"/>
  <c r="AF23"/>
  <c r="AE23"/>
  <c r="AD23"/>
  <c r="AC23"/>
  <c r="AB23"/>
  <c r="AA23"/>
  <c r="Z23"/>
  <c r="Y23"/>
  <c r="X23"/>
  <c r="W23"/>
  <c r="V23"/>
  <c r="U23"/>
  <c r="T23"/>
  <c r="S24"/>
  <c r="S23"/>
  <c r="AG16"/>
  <c r="AF16"/>
  <c r="AE16"/>
  <c r="AD16"/>
  <c r="AC16"/>
  <c r="AB16"/>
  <c r="AA16"/>
  <c r="Z16"/>
  <c r="Y16"/>
  <c r="X16"/>
  <c r="W16"/>
  <c r="V16"/>
  <c r="U16"/>
  <c r="T16"/>
  <c r="AG15"/>
  <c r="AF15"/>
  <c r="AE15"/>
  <c r="AD15"/>
  <c r="AC15"/>
  <c r="AB15"/>
  <c r="AA15"/>
  <c r="Z15"/>
  <c r="Y15"/>
  <c r="X15"/>
  <c r="W15"/>
  <c r="V15"/>
  <c r="U15"/>
  <c r="T15"/>
  <c r="S16"/>
  <c r="S15"/>
  <c r="AG8"/>
  <c r="AF8"/>
  <c r="AE8"/>
  <c r="AD8"/>
  <c r="AC8"/>
  <c r="AB8"/>
  <c r="AA8"/>
  <c r="Z8"/>
  <c r="Y8"/>
  <c r="X8"/>
  <c r="W8"/>
  <c r="V8"/>
  <c r="U8"/>
  <c r="T8"/>
  <c r="AG7"/>
  <c r="AF7"/>
  <c r="AE7"/>
  <c r="AD7"/>
  <c r="AC7"/>
  <c r="AB7"/>
  <c r="AA7"/>
  <c r="Z7"/>
  <c r="Y7"/>
  <c r="X7"/>
  <c r="W7"/>
  <c r="V7"/>
  <c r="U7"/>
  <c r="T7"/>
  <c r="S8"/>
  <c r="S7"/>
  <c r="S46"/>
  <c r="S45"/>
  <c r="S44"/>
  <c r="S43"/>
  <c r="S42"/>
  <c r="S41"/>
  <c r="S40"/>
  <c r="S39"/>
  <c r="S38"/>
  <c r="S37"/>
  <c r="S36"/>
  <c r="S35"/>
  <c r="S34"/>
  <c r="S33"/>
  <c r="S32"/>
  <c r="R32"/>
  <c r="E21" i="8"/>
  <c r="K23"/>
  <c r="K22"/>
  <c r="K21"/>
  <c r="H13" i="20"/>
  <c r="H14" s="1"/>
  <c r="H15" s="1"/>
  <c r="H16" s="1"/>
  <c r="H17" s="1"/>
  <c r="H18" s="1"/>
  <c r="H19" s="1"/>
  <c r="H20" s="1"/>
  <c r="H21" s="1"/>
  <c r="H22" s="1"/>
  <c r="H12"/>
  <c r="D11"/>
  <c r="H11"/>
  <c r="H10"/>
  <c r="H9"/>
  <c r="F9"/>
  <c r="D10"/>
  <c r="D7" i="23"/>
  <c r="D6"/>
  <c r="C7"/>
  <c r="C6"/>
  <c r="B6"/>
  <c r="B7"/>
  <c r="C7" i="18"/>
  <c r="B7"/>
  <c r="C6"/>
  <c r="B6"/>
  <c r="D6"/>
  <c r="D7"/>
  <c r="D7" i="17"/>
  <c r="D6"/>
  <c r="C7"/>
  <c r="B7"/>
  <c r="C6"/>
  <c r="B6"/>
  <c r="D7" i="15"/>
  <c r="D8"/>
  <c r="C8"/>
  <c r="C7"/>
  <c r="B8"/>
  <c r="B7"/>
  <c r="M7" i="22"/>
  <c r="F7"/>
  <c r="C25" i="23"/>
  <c r="C13"/>
  <c r="C16"/>
  <c r="C15"/>
  <c r="C14"/>
  <c r="C12"/>
  <c r="C18"/>
  <c r="C17"/>
  <c r="C26"/>
  <c r="C24"/>
  <c r="C23"/>
  <c r="C22"/>
  <c r="C21"/>
  <c r="C20"/>
  <c r="C19"/>
  <c r="A13"/>
  <c r="C7" i="22"/>
  <c r="C8" s="1"/>
  <c r="C9" s="1"/>
  <c r="T6"/>
  <c r="U6" s="1"/>
  <c r="V6" s="1"/>
  <c r="W6" s="1"/>
  <c r="X6" s="1"/>
  <c r="Y6" s="1"/>
  <c r="Z6" s="1"/>
  <c r="AA6" s="1"/>
  <c r="AB6" s="1"/>
  <c r="AE6"/>
  <c r="AF6" s="1"/>
  <c r="AG6" s="1"/>
  <c r="AH6" s="1"/>
  <c r="AI6" s="1"/>
  <c r="AJ6" s="1"/>
  <c r="AK6" s="1"/>
  <c r="AL6" s="1"/>
  <c r="AM6" s="1"/>
  <c r="E9" l="1"/>
  <c r="C10"/>
  <c r="E7"/>
  <c r="E8"/>
  <c r="A14" i="23"/>
  <c r="C11" i="22" l="1"/>
  <c r="E10"/>
  <c r="A15" i="23"/>
  <c r="M8" i="22"/>
  <c r="F8"/>
  <c r="C12" l="1"/>
  <c r="E11"/>
  <c r="A16" i="23"/>
  <c r="L9" i="22"/>
  <c r="M9"/>
  <c r="F9"/>
  <c r="E24" i="8"/>
  <c r="E23"/>
  <c r="E22"/>
  <c r="B24"/>
  <c r="C24"/>
  <c r="I7" s="1"/>
  <c r="H9"/>
  <c r="H23" s="1"/>
  <c r="I9"/>
  <c r="I8"/>
  <c r="D24"/>
  <c r="J7" s="1"/>
  <c r="B23"/>
  <c r="D23"/>
  <c r="C23"/>
  <c r="D22"/>
  <c r="C22"/>
  <c r="B22"/>
  <c r="D21"/>
  <c r="C21"/>
  <c r="B21"/>
  <c r="H5" i="11"/>
  <c r="D23"/>
  <c r="D22"/>
  <c r="D21"/>
  <c r="D20"/>
  <c r="D19"/>
  <c r="D18"/>
  <c r="D17"/>
  <c r="D16"/>
  <c r="D15"/>
  <c r="D14"/>
  <c r="D13"/>
  <c r="D12"/>
  <c r="D11"/>
  <c r="D10"/>
  <c r="D25" i="20"/>
  <c r="D24"/>
  <c r="D23"/>
  <c r="D22"/>
  <c r="D21"/>
  <c r="D20"/>
  <c r="D9" i="11"/>
  <c r="D28" i="20"/>
  <c r="K13" i="11"/>
  <c r="K12"/>
  <c r="K11"/>
  <c r="K10"/>
  <c r="K9"/>
  <c r="K7"/>
  <c r="K12" i="20"/>
  <c r="K11"/>
  <c r="K10"/>
  <c r="K9"/>
  <c r="K23" i="11"/>
  <c r="K22"/>
  <c r="K21"/>
  <c r="K20"/>
  <c r="K19"/>
  <c r="K18"/>
  <c r="K17"/>
  <c r="K16"/>
  <c r="K15"/>
  <c r="K14"/>
  <c r="D9" i="20"/>
  <c r="C14"/>
  <c r="H23"/>
  <c r="H6"/>
  <c r="H7" s="1"/>
  <c r="H25"/>
  <c r="K25" s="1"/>
  <c r="E28"/>
  <c r="F28" s="1"/>
  <c r="G28" s="1"/>
  <c r="D27"/>
  <c r="E26"/>
  <c r="F26" s="1"/>
  <c r="G26" s="1"/>
  <c r="D26"/>
  <c r="E24"/>
  <c r="F24" s="1"/>
  <c r="G24" s="1"/>
  <c r="C28"/>
  <c r="C27"/>
  <c r="C26"/>
  <c r="C25"/>
  <c r="C24"/>
  <c r="B7"/>
  <c r="H5" s="1"/>
  <c r="D19"/>
  <c r="D18"/>
  <c r="D17"/>
  <c r="D16"/>
  <c r="D15"/>
  <c r="D14"/>
  <c r="D13"/>
  <c r="D12"/>
  <c r="C11"/>
  <c r="C10"/>
  <c r="C9"/>
  <c r="C23"/>
  <c r="C22"/>
  <c r="C21"/>
  <c r="C20"/>
  <c r="C19"/>
  <c r="C18"/>
  <c r="C17"/>
  <c r="C16"/>
  <c r="C15"/>
  <c r="C13"/>
  <c r="C12"/>
  <c r="H6" i="11"/>
  <c r="H14"/>
  <c r="H9"/>
  <c r="H7"/>
  <c r="H10" s="1"/>
  <c r="H11" s="1"/>
  <c r="H12" s="1"/>
  <c r="F14"/>
  <c r="E11"/>
  <c r="F11" s="1"/>
  <c r="E10"/>
  <c r="B7"/>
  <c r="H15" s="1"/>
  <c r="E15"/>
  <c r="F15" s="1"/>
  <c r="G15" s="1"/>
  <c r="C10"/>
  <c r="C9"/>
  <c r="F21"/>
  <c r="F17"/>
  <c r="G17" s="1"/>
  <c r="F10"/>
  <c r="E23"/>
  <c r="F23" s="1"/>
  <c r="E21"/>
  <c r="E20"/>
  <c r="F20" s="1"/>
  <c r="G20" s="1"/>
  <c r="E19"/>
  <c r="F19" s="1"/>
  <c r="G19" s="1"/>
  <c r="E17"/>
  <c r="E16"/>
  <c r="F16" s="1"/>
  <c r="G16" s="1"/>
  <c r="E14"/>
  <c r="C23"/>
  <c r="C22"/>
  <c r="C21"/>
  <c r="C20"/>
  <c r="C19"/>
  <c r="C18"/>
  <c r="C17"/>
  <c r="C16"/>
  <c r="C15"/>
  <c r="C14"/>
  <c r="C13"/>
  <c r="C12"/>
  <c r="C11"/>
  <c r="E26" i="18"/>
  <c r="E25"/>
  <c r="E24"/>
  <c r="E23"/>
  <c r="E22"/>
  <c r="E21"/>
  <c r="E20"/>
  <c r="E19"/>
  <c r="E18"/>
  <c r="C18" s="1"/>
  <c r="E17"/>
  <c r="E16"/>
  <c r="E15"/>
  <c r="E14"/>
  <c r="E13"/>
  <c r="C13" s="1"/>
  <c r="E12"/>
  <c r="C26"/>
  <c r="C22"/>
  <c r="C21"/>
  <c r="C16"/>
  <c r="C14"/>
  <c r="C12"/>
  <c r="C25"/>
  <c r="C23"/>
  <c r="C19"/>
  <c r="C15"/>
  <c r="C24"/>
  <c r="C20"/>
  <c r="C17"/>
  <c r="A13"/>
  <c r="A14" s="1"/>
  <c r="E12" i="17"/>
  <c r="E26"/>
  <c r="E25"/>
  <c r="C25" s="1"/>
  <c r="E24"/>
  <c r="E23"/>
  <c r="C23" s="1"/>
  <c r="E22"/>
  <c r="E21"/>
  <c r="C21" s="1"/>
  <c r="E20"/>
  <c r="E19"/>
  <c r="C19" s="1"/>
  <c r="E18"/>
  <c r="E17"/>
  <c r="C17" s="1"/>
  <c r="E16"/>
  <c r="E15"/>
  <c r="C15" s="1"/>
  <c r="E14"/>
  <c r="E13"/>
  <c r="C12"/>
  <c r="C26"/>
  <c r="C16"/>
  <c r="C14"/>
  <c r="C13"/>
  <c r="C24"/>
  <c r="C22"/>
  <c r="C20"/>
  <c r="C18"/>
  <c r="A13"/>
  <c r="A14" s="1"/>
  <c r="F15" i="15"/>
  <c r="F14"/>
  <c r="C14"/>
  <c r="A14"/>
  <c r="F27"/>
  <c r="F26"/>
  <c r="F25"/>
  <c r="F24"/>
  <c r="F23"/>
  <c r="F22"/>
  <c r="F21"/>
  <c r="F20"/>
  <c r="F19"/>
  <c r="F18"/>
  <c r="F17"/>
  <c r="F16"/>
  <c r="F13"/>
  <c r="A15"/>
  <c r="A16" s="1"/>
  <c r="A17" s="1"/>
  <c r="A18" s="1"/>
  <c r="A19" s="1"/>
  <c r="A20" s="1"/>
  <c r="A21" s="1"/>
  <c r="A22" s="1"/>
  <c r="A23" s="1"/>
  <c r="A24" s="1"/>
  <c r="A25" s="1"/>
  <c r="A26" s="1"/>
  <c r="A27" s="1"/>
  <c r="C13"/>
  <c r="B4" i="3"/>
  <c r="H22"/>
  <c r="H21"/>
  <c r="H20"/>
  <c r="H19"/>
  <c r="H18"/>
  <c r="H17"/>
  <c r="H16"/>
  <c r="H15"/>
  <c r="H14"/>
  <c r="H13"/>
  <c r="H12"/>
  <c r="H11"/>
  <c r="H10"/>
  <c r="H9"/>
  <c r="G22"/>
  <c r="G21"/>
  <c r="G20"/>
  <c r="G19"/>
  <c r="G18"/>
  <c r="G17"/>
  <c r="G16"/>
  <c r="G15"/>
  <c r="G14"/>
  <c r="G13"/>
  <c r="G12"/>
  <c r="G11"/>
  <c r="G10"/>
  <c r="G9"/>
  <c r="G8"/>
  <c r="F16"/>
  <c r="F15"/>
  <c r="F14"/>
  <c r="F13"/>
  <c r="F12"/>
  <c r="F11"/>
  <c r="F10"/>
  <c r="F9"/>
  <c r="F8"/>
  <c r="F22"/>
  <c r="F21"/>
  <c r="F20"/>
  <c r="F19"/>
  <c r="F18"/>
  <c r="F17"/>
  <c r="E11"/>
  <c r="E12" s="1"/>
  <c r="E13" s="1"/>
  <c r="E14" s="1"/>
  <c r="E15" s="1"/>
  <c r="E16" s="1"/>
  <c r="E17" s="1"/>
  <c r="E18" s="1"/>
  <c r="E19" s="1"/>
  <c r="E20" s="1"/>
  <c r="E21" s="1"/>
  <c r="E22" s="1"/>
  <c r="E10"/>
  <c r="B22"/>
  <c r="B15"/>
  <c r="B14"/>
  <c r="B13"/>
  <c r="B12"/>
  <c r="C8"/>
  <c r="B10"/>
  <c r="B11" s="1"/>
  <c r="B16" s="1"/>
  <c r="B17" s="1"/>
  <c r="B18" s="1"/>
  <c r="B19" s="1"/>
  <c r="A9"/>
  <c r="C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C13" i="22" l="1"/>
  <c r="E12"/>
  <c r="A17" i="23"/>
  <c r="A18" s="1"/>
  <c r="A19" s="1"/>
  <c r="A20" s="1"/>
  <c r="A21" s="1"/>
  <c r="A22" s="1"/>
  <c r="A23" s="1"/>
  <c r="A24" s="1"/>
  <c r="A25" s="1"/>
  <c r="A26" s="1"/>
  <c r="L10" i="22"/>
  <c r="M10"/>
  <c r="L11"/>
  <c r="M11"/>
  <c r="F11"/>
  <c r="F10"/>
  <c r="J9" i="8"/>
  <c r="J8"/>
  <c r="J22" s="1"/>
  <c r="I21"/>
  <c r="H7"/>
  <c r="H8"/>
  <c r="H22" s="1"/>
  <c r="J23"/>
  <c r="I22"/>
  <c r="J21"/>
  <c r="I23"/>
  <c r="H24"/>
  <c r="E13" i="11"/>
  <c r="F13" s="1"/>
  <c r="E18"/>
  <c r="F18" s="1"/>
  <c r="G18" s="1"/>
  <c r="E22"/>
  <c r="F22" s="1"/>
  <c r="E9"/>
  <c r="F9" s="1"/>
  <c r="H13"/>
  <c r="E12"/>
  <c r="F12" s="1"/>
  <c r="H24" i="20"/>
  <c r="K24" s="1"/>
  <c r="H28"/>
  <c r="K28" s="1"/>
  <c r="E25"/>
  <c r="F25" s="1"/>
  <c r="G25" s="1"/>
  <c r="E27"/>
  <c r="F27" s="1"/>
  <c r="G27" s="1"/>
  <c r="H27"/>
  <c r="K27" s="1"/>
  <c r="H26"/>
  <c r="K26" s="1"/>
  <c r="E9"/>
  <c r="E11"/>
  <c r="F11" s="1"/>
  <c r="G11" s="1"/>
  <c r="E22"/>
  <c r="F22" s="1"/>
  <c r="E18"/>
  <c r="F18" s="1"/>
  <c r="G18" s="1"/>
  <c r="E14"/>
  <c r="F14" s="1"/>
  <c r="E10"/>
  <c r="F10" s="1"/>
  <c r="G10" s="1"/>
  <c r="E16"/>
  <c r="F16" s="1"/>
  <c r="E23"/>
  <c r="F23" s="1"/>
  <c r="E19"/>
  <c r="F19" s="1"/>
  <c r="G19" s="1"/>
  <c r="E15"/>
  <c r="F15" s="1"/>
  <c r="E20"/>
  <c r="F20" s="1"/>
  <c r="G20" s="1"/>
  <c r="E12"/>
  <c r="F12" s="1"/>
  <c r="G12" s="1"/>
  <c r="E21"/>
  <c r="F21" s="1"/>
  <c r="G21" s="1"/>
  <c r="E17"/>
  <c r="F17" s="1"/>
  <c r="E13"/>
  <c r="F13" s="1"/>
  <c r="G13" s="1"/>
  <c r="A15" i="18"/>
  <c r="A16" s="1"/>
  <c r="A17" s="1"/>
  <c r="A18" s="1"/>
  <c r="A19" s="1"/>
  <c r="A20" s="1"/>
  <c r="A21" s="1"/>
  <c r="A22" s="1"/>
  <c r="A23" s="1"/>
  <c r="A24" s="1"/>
  <c r="A25" s="1"/>
  <c r="A26" s="1"/>
  <c r="A15" i="17"/>
  <c r="A16" s="1"/>
  <c r="A17" s="1"/>
  <c r="A18" s="1"/>
  <c r="A19" s="1"/>
  <c r="A20" s="1"/>
  <c r="A21" s="1"/>
  <c r="A22" s="1"/>
  <c r="A23" s="1"/>
  <c r="A24" s="1"/>
  <c r="A25" s="1"/>
  <c r="A26" s="1"/>
  <c r="C16" i="15"/>
  <c r="C15"/>
  <c r="C12" i="3"/>
  <c r="B20"/>
  <c r="C14" i="22" l="1"/>
  <c r="E13"/>
  <c r="H12" i="23"/>
  <c r="H25"/>
  <c r="H23"/>
  <c r="H21"/>
  <c r="H19"/>
  <c r="H17"/>
  <c r="H15"/>
  <c r="H13"/>
  <c r="H26"/>
  <c r="H24"/>
  <c r="H22"/>
  <c r="H20"/>
  <c r="H18"/>
  <c r="H16"/>
  <c r="H14"/>
  <c r="F26"/>
  <c r="L12" i="22"/>
  <c r="M12"/>
  <c r="F12"/>
  <c r="I9"/>
  <c r="J9" s="1"/>
  <c r="K9" s="1"/>
  <c r="N10"/>
  <c r="O10"/>
  <c r="P10" s="1"/>
  <c r="N8"/>
  <c r="O8"/>
  <c r="P8" s="1"/>
  <c r="N9"/>
  <c r="O9"/>
  <c r="P9" s="1"/>
  <c r="I10"/>
  <c r="J10" s="1"/>
  <c r="O11"/>
  <c r="P11" s="1"/>
  <c r="J24" i="8"/>
  <c r="H21"/>
  <c r="K24"/>
  <c r="I24"/>
  <c r="G9" i="20"/>
  <c r="G23"/>
  <c r="G14"/>
  <c r="G15"/>
  <c r="G17"/>
  <c r="G16"/>
  <c r="G22"/>
  <c r="G9" i="11"/>
  <c r="H12" i="18"/>
  <c r="H25"/>
  <c r="H23"/>
  <c r="H21"/>
  <c r="H19"/>
  <c r="H17"/>
  <c r="H15"/>
  <c r="H13"/>
  <c r="H26"/>
  <c r="H24"/>
  <c r="H22"/>
  <c r="H20"/>
  <c r="H18"/>
  <c r="H16"/>
  <c r="H14"/>
  <c r="G25"/>
  <c r="G23"/>
  <c r="G21"/>
  <c r="G19"/>
  <c r="G17"/>
  <c r="I17" s="1"/>
  <c r="G15"/>
  <c r="G13"/>
  <c r="G26"/>
  <c r="G24"/>
  <c r="I24" s="1"/>
  <c r="G22"/>
  <c r="G20"/>
  <c r="G18"/>
  <c r="G16"/>
  <c r="I16" s="1"/>
  <c r="G14"/>
  <c r="G12"/>
  <c r="F13" i="17"/>
  <c r="F21"/>
  <c r="F17"/>
  <c r="F22"/>
  <c r="F19"/>
  <c r="F16"/>
  <c r="C17" i="15"/>
  <c r="C16" i="3"/>
  <c r="C22"/>
  <c r="B21"/>
  <c r="C10"/>
  <c r="I25" i="18" l="1"/>
  <c r="C15" i="22"/>
  <c r="E14"/>
  <c r="F15" i="23"/>
  <c r="F23"/>
  <c r="F16"/>
  <c r="F24"/>
  <c r="F13"/>
  <c r="F21"/>
  <c r="F14"/>
  <c r="F22"/>
  <c r="F19"/>
  <c r="F12"/>
  <c r="F20"/>
  <c r="G25"/>
  <c r="I25" s="1"/>
  <c r="G23"/>
  <c r="I23" s="1"/>
  <c r="G21"/>
  <c r="I21" s="1"/>
  <c r="G19"/>
  <c r="I19" s="1"/>
  <c r="G17"/>
  <c r="I17" s="1"/>
  <c r="G15"/>
  <c r="I15" s="1"/>
  <c r="G13"/>
  <c r="I13" s="1"/>
  <c r="G26"/>
  <c r="I26" s="1"/>
  <c r="K26" s="1"/>
  <c r="L26" s="1"/>
  <c r="G24"/>
  <c r="I24" s="1"/>
  <c r="G22"/>
  <c r="I22" s="1"/>
  <c r="G20"/>
  <c r="I20" s="1"/>
  <c r="G18"/>
  <c r="I18" s="1"/>
  <c r="G16"/>
  <c r="I16" s="1"/>
  <c r="G14"/>
  <c r="I14" s="1"/>
  <c r="G12"/>
  <c r="I12" s="1"/>
  <c r="F17"/>
  <c r="F25"/>
  <c r="F18"/>
  <c r="L13" i="22"/>
  <c r="M13"/>
  <c r="F13"/>
  <c r="Q10"/>
  <c r="Q9"/>
  <c r="I11"/>
  <c r="J11" s="1"/>
  <c r="N11"/>
  <c r="Q11" s="1"/>
  <c r="K10"/>
  <c r="Q8"/>
  <c r="G12" i="11"/>
  <c r="H18"/>
  <c r="G11"/>
  <c r="H17"/>
  <c r="H19"/>
  <c r="H22"/>
  <c r="H16"/>
  <c r="H21"/>
  <c r="G13"/>
  <c r="H23"/>
  <c r="G10"/>
  <c r="H20"/>
  <c r="I20" i="18"/>
  <c r="I13"/>
  <c r="I21"/>
  <c r="I14"/>
  <c r="I22"/>
  <c r="I15"/>
  <c r="I23"/>
  <c r="I12"/>
  <c r="F26"/>
  <c r="F24"/>
  <c r="F22"/>
  <c r="F20"/>
  <c r="F18"/>
  <c r="F16"/>
  <c r="F14"/>
  <c r="F12"/>
  <c r="F25"/>
  <c r="F23"/>
  <c r="F21"/>
  <c r="F19"/>
  <c r="F17"/>
  <c r="F15"/>
  <c r="F13"/>
  <c r="I18"/>
  <c r="I26"/>
  <c r="I19"/>
  <c r="F15" i="17"/>
  <c r="F18"/>
  <c r="F24"/>
  <c r="F14"/>
  <c r="F12"/>
  <c r="F25"/>
  <c r="F20"/>
  <c r="F23"/>
  <c r="F26"/>
  <c r="H23"/>
  <c r="H19"/>
  <c r="H15"/>
  <c r="H24"/>
  <c r="H20"/>
  <c r="H16"/>
  <c r="H25"/>
  <c r="H21"/>
  <c r="H17"/>
  <c r="H13"/>
  <c r="H12"/>
  <c r="H26"/>
  <c r="H22"/>
  <c r="H18"/>
  <c r="H14"/>
  <c r="G24"/>
  <c r="I24" s="1"/>
  <c r="K24" s="1"/>
  <c r="L24" s="1"/>
  <c r="G20"/>
  <c r="G16"/>
  <c r="I16" s="1"/>
  <c r="K16" s="1"/>
  <c r="L16" s="1"/>
  <c r="G25"/>
  <c r="G21"/>
  <c r="I21" s="1"/>
  <c r="K21" s="1"/>
  <c r="L21" s="1"/>
  <c r="G17"/>
  <c r="I17" s="1"/>
  <c r="K17" s="1"/>
  <c r="L17" s="1"/>
  <c r="G13"/>
  <c r="I13" s="1"/>
  <c r="K13" s="1"/>
  <c r="L13" s="1"/>
  <c r="G12"/>
  <c r="G26"/>
  <c r="I26" s="1"/>
  <c r="K26" s="1"/>
  <c r="L26" s="1"/>
  <c r="G22"/>
  <c r="I22" s="1"/>
  <c r="K22" s="1"/>
  <c r="L22" s="1"/>
  <c r="G18"/>
  <c r="I18" s="1"/>
  <c r="G14"/>
  <c r="G23"/>
  <c r="G19"/>
  <c r="G15"/>
  <c r="C18" i="15"/>
  <c r="C11" i="3"/>
  <c r="J26" i="23" l="1"/>
  <c r="I15" i="17"/>
  <c r="K15" s="1"/>
  <c r="L15" s="1"/>
  <c r="J23"/>
  <c r="K18"/>
  <c r="L18" s="1"/>
  <c r="C16" i="22"/>
  <c r="E15"/>
  <c r="K17" i="23"/>
  <c r="L17" s="1"/>
  <c r="J17"/>
  <c r="J20"/>
  <c r="K20"/>
  <c r="L20" s="1"/>
  <c r="J14"/>
  <c r="K14"/>
  <c r="L14" s="1"/>
  <c r="J16"/>
  <c r="K16"/>
  <c r="L16" s="1"/>
  <c r="K25"/>
  <c r="L25" s="1"/>
  <c r="J25"/>
  <c r="J22"/>
  <c r="K22"/>
  <c r="L22" s="1"/>
  <c r="J24"/>
  <c r="K24"/>
  <c r="L24" s="1"/>
  <c r="J18"/>
  <c r="K18"/>
  <c r="L18" s="1"/>
  <c r="K19"/>
  <c r="L19" s="1"/>
  <c r="J19"/>
  <c r="K13"/>
  <c r="L13" s="1"/>
  <c r="J13"/>
  <c r="K15"/>
  <c r="L15" s="1"/>
  <c r="J15"/>
  <c r="J12"/>
  <c r="K12"/>
  <c r="K21"/>
  <c r="L21" s="1"/>
  <c r="J21"/>
  <c r="K23"/>
  <c r="L23" s="1"/>
  <c r="J23"/>
  <c r="L14" i="22"/>
  <c r="M14"/>
  <c r="F14"/>
  <c r="K11"/>
  <c r="I12"/>
  <c r="J12" s="1"/>
  <c r="K12" s="1"/>
  <c r="N12"/>
  <c r="O12"/>
  <c r="P12" s="1"/>
  <c r="O13"/>
  <c r="P13" s="1"/>
  <c r="K25" i="18"/>
  <c r="L25" s="1"/>
  <c r="J25"/>
  <c r="J26"/>
  <c r="K26"/>
  <c r="L26" s="1"/>
  <c r="K19"/>
  <c r="L19" s="1"/>
  <c r="J19"/>
  <c r="J20"/>
  <c r="K20"/>
  <c r="L20" s="1"/>
  <c r="K17"/>
  <c r="L17" s="1"/>
  <c r="J17"/>
  <c r="J18"/>
  <c r="K18"/>
  <c r="L18" s="1"/>
  <c r="K15"/>
  <c r="L15" s="1"/>
  <c r="J15"/>
  <c r="K23"/>
  <c r="L23" s="1"/>
  <c r="J23"/>
  <c r="J16"/>
  <c r="K16"/>
  <c r="L16" s="1"/>
  <c r="J24"/>
  <c r="K24"/>
  <c r="L24" s="1"/>
  <c r="J12"/>
  <c r="K12"/>
  <c r="K13"/>
  <c r="L13" s="1"/>
  <c r="J13"/>
  <c r="K21"/>
  <c r="L21" s="1"/>
  <c r="J21"/>
  <c r="J14"/>
  <c r="K14"/>
  <c r="L14" s="1"/>
  <c r="J22"/>
  <c r="K22"/>
  <c r="L22" s="1"/>
  <c r="I19" i="17"/>
  <c r="K19" s="1"/>
  <c r="L19" s="1"/>
  <c r="I20"/>
  <c r="K20" s="1"/>
  <c r="L20" s="1"/>
  <c r="J13"/>
  <c r="J26"/>
  <c r="J18"/>
  <c r="I14"/>
  <c r="K14" s="1"/>
  <c r="L14" s="1"/>
  <c r="I12"/>
  <c r="K12" s="1"/>
  <c r="I25"/>
  <c r="K25" s="1"/>
  <c r="L25" s="1"/>
  <c r="J16"/>
  <c r="J17"/>
  <c r="J19"/>
  <c r="J12"/>
  <c r="J24"/>
  <c r="J15"/>
  <c r="J21"/>
  <c r="I23"/>
  <c r="K23" s="1"/>
  <c r="L23" s="1"/>
  <c r="J22"/>
  <c r="J25"/>
  <c r="J14"/>
  <c r="J20"/>
  <c r="C19" i="15"/>
  <c r="C17" i="22" l="1"/>
  <c r="E16"/>
  <c r="L15"/>
  <c r="M15"/>
  <c r="F15"/>
  <c r="I13"/>
  <c r="J13" s="1"/>
  <c r="Q12"/>
  <c r="N13"/>
  <c r="Q13" s="1"/>
  <c r="O14"/>
  <c r="P14" s="1"/>
  <c r="I14"/>
  <c r="J14" s="1"/>
  <c r="G14" i="11"/>
  <c r="C20" i="15"/>
  <c r="C13" i="3"/>
  <c r="C18" i="22" l="1"/>
  <c r="E17"/>
  <c r="L16"/>
  <c r="M16"/>
  <c r="F16"/>
  <c r="K13"/>
  <c r="N14"/>
  <c r="Q14" s="1"/>
  <c r="H14"/>
  <c r="K14" s="1"/>
  <c r="C22" i="15"/>
  <c r="C21"/>
  <c r="C14" i="3"/>
  <c r="C19" i="22" l="1"/>
  <c r="E18"/>
  <c r="L17"/>
  <c r="M17"/>
  <c r="F17"/>
  <c r="H15"/>
  <c r="I15"/>
  <c r="J15" s="1"/>
  <c r="N15"/>
  <c r="O15"/>
  <c r="P15" s="1"/>
  <c r="O16"/>
  <c r="P16" s="1"/>
  <c r="C15" i="3"/>
  <c r="C20" i="22" l="1"/>
  <c r="E19"/>
  <c r="L18"/>
  <c r="M18"/>
  <c r="F18"/>
  <c r="Q15"/>
  <c r="K15"/>
  <c r="H16"/>
  <c r="I16"/>
  <c r="J16" s="1"/>
  <c r="N16"/>
  <c r="Q16" s="1"/>
  <c r="O17"/>
  <c r="P17" s="1"/>
  <c r="I17"/>
  <c r="J17" s="1"/>
  <c r="C23" i="15"/>
  <c r="C17" i="3"/>
  <c r="C21" i="22" l="1"/>
  <c r="E21" s="1"/>
  <c r="E20"/>
  <c r="L19"/>
  <c r="M19"/>
  <c r="F19"/>
  <c r="K16"/>
  <c r="H17"/>
  <c r="K17" s="1"/>
  <c r="N17"/>
  <c r="Q17" s="1"/>
  <c r="N18"/>
  <c r="I18"/>
  <c r="J18" s="1"/>
  <c r="C24" i="15"/>
  <c r="C18" i="3"/>
  <c r="L20" i="22" l="1"/>
  <c r="M20"/>
  <c r="F20"/>
  <c r="O18"/>
  <c r="P18" s="1"/>
  <c r="Q18" s="1"/>
  <c r="H18"/>
  <c r="K18" s="1"/>
  <c r="N19"/>
  <c r="I19"/>
  <c r="J19" s="1"/>
  <c r="C25" i="15"/>
  <c r="C19" i="3"/>
  <c r="L21" i="22" l="1"/>
  <c r="M21"/>
  <c r="F21"/>
  <c r="H19"/>
  <c r="K19" s="1"/>
  <c r="O19"/>
  <c r="P19" s="1"/>
  <c r="Q19" s="1"/>
  <c r="O20"/>
  <c r="P20" s="1"/>
  <c r="C27" i="15"/>
  <c r="C26"/>
  <c r="C20" i="3"/>
  <c r="N20" i="22" l="1"/>
  <c r="Q20" s="1"/>
  <c r="H20"/>
  <c r="I20"/>
  <c r="J20" s="1"/>
  <c r="H21"/>
  <c r="O21"/>
  <c r="P21" s="1"/>
  <c r="G21" i="11"/>
  <c r="G14" i="15"/>
  <c r="G15"/>
  <c r="G20"/>
  <c r="G17"/>
  <c r="G21"/>
  <c r="G18"/>
  <c r="G16"/>
  <c r="G25"/>
  <c r="G22"/>
  <c r="G27"/>
  <c r="C21" i="3"/>
  <c r="K20" i="22" l="1"/>
  <c r="I21"/>
  <c r="J21" s="1"/>
  <c r="K21" s="1"/>
  <c r="N21"/>
  <c r="Q21" s="1"/>
  <c r="G23" i="11"/>
  <c r="G22"/>
  <c r="J27" i="15"/>
  <c r="J25"/>
  <c r="J14"/>
  <c r="J18"/>
  <c r="J16"/>
  <c r="G24"/>
  <c r="G13"/>
  <c r="J15"/>
  <c r="J21"/>
  <c r="J20"/>
  <c r="J22"/>
  <c r="J17"/>
  <c r="H17"/>
  <c r="I17" s="1"/>
  <c r="K17" s="1"/>
  <c r="L17" s="1"/>
  <c r="H27"/>
  <c r="I27" s="1"/>
  <c r="K27" s="1"/>
  <c r="L27" s="1"/>
  <c r="H14"/>
  <c r="I14" s="1"/>
  <c r="K14" s="1"/>
  <c r="L14" s="1"/>
  <c r="H21"/>
  <c r="I21" s="1"/>
  <c r="K21" s="1"/>
  <c r="L21" s="1"/>
  <c r="H18"/>
  <c r="I18" s="1"/>
  <c r="K18" s="1"/>
  <c r="L18" s="1"/>
  <c r="H15"/>
  <c r="I15" s="1"/>
  <c r="K15" s="1"/>
  <c r="L15" s="1"/>
  <c r="H16"/>
  <c r="I16" s="1"/>
  <c r="K16" s="1"/>
  <c r="L16" s="1"/>
  <c r="H25"/>
  <c r="I25" s="1"/>
  <c r="K25" s="1"/>
  <c r="L25" s="1"/>
  <c r="H22"/>
  <c r="I22" s="1"/>
  <c r="K22" s="1"/>
  <c r="L22" s="1"/>
  <c r="H19"/>
  <c r="H20"/>
  <c r="I20" s="1"/>
  <c r="K20" s="1"/>
  <c r="L20" s="1"/>
  <c r="H13"/>
  <c r="H26"/>
  <c r="H23"/>
  <c r="H24"/>
  <c r="G23"/>
  <c r="G19"/>
  <c r="G26"/>
  <c r="I26" l="1"/>
  <c r="K26" s="1"/>
  <c r="L26" s="1"/>
  <c r="J26"/>
  <c r="I13"/>
  <c r="K13" s="1"/>
  <c r="J13"/>
  <c r="I23"/>
  <c r="K23" s="1"/>
  <c r="L23" s="1"/>
  <c r="J23"/>
  <c r="J19"/>
  <c r="I19"/>
  <c r="K19" s="1"/>
  <c r="L19" s="1"/>
  <c r="J24"/>
  <c r="I24"/>
  <c r="K24" s="1"/>
  <c r="L24" s="1"/>
  <c r="K13" i="20" l="1"/>
  <c r="K14" l="1"/>
  <c r="K15" l="1"/>
  <c r="K16" l="1"/>
  <c r="K17" l="1"/>
  <c r="K18" l="1"/>
  <c r="K19" l="1"/>
  <c r="K20" l="1"/>
  <c r="K23" l="1"/>
  <c r="K7" s="1"/>
  <c r="K22"/>
  <c r="K21"/>
</calcChain>
</file>

<file path=xl/sharedStrings.xml><?xml version="1.0" encoding="utf-8"?>
<sst xmlns="http://schemas.openxmlformats.org/spreadsheetml/2006/main" count="328" uniqueCount="132">
  <si>
    <t>売上額</t>
    <rPh sb="0" eb="2">
      <t>ウリアゲ</t>
    </rPh>
    <rPh sb="2" eb="3">
      <t>ガク</t>
    </rPh>
    <phoneticPr fontId="1"/>
  </si>
  <si>
    <t>売上数</t>
    <rPh sb="0" eb="2">
      <t>ウリアゲ</t>
    </rPh>
    <rPh sb="2" eb="3">
      <t>スウ</t>
    </rPh>
    <phoneticPr fontId="1"/>
  </si>
  <si>
    <t>傾き</t>
    <rPh sb="0" eb="1">
      <t>カタム</t>
    </rPh>
    <phoneticPr fontId="1"/>
  </si>
  <si>
    <t>切片</t>
    <rPh sb="0" eb="2">
      <t>セッペン</t>
    </rPh>
    <phoneticPr fontId="1"/>
  </si>
  <si>
    <t>倍率</t>
    <rPh sb="0" eb="2">
      <t>バイリツ</t>
    </rPh>
    <phoneticPr fontId="1"/>
  </si>
  <si>
    <t>→ここ(緋色)にデータをセットする</t>
    <phoneticPr fontId="1"/>
  </si>
  <si>
    <t>最大</t>
    <rPh sb="0" eb="2">
      <t>サイダイ</t>
    </rPh>
    <phoneticPr fontId="1"/>
  </si>
  <si>
    <t>経費</t>
    <rPh sb="0" eb="2">
      <t>ケイヒ</t>
    </rPh>
    <phoneticPr fontId="1"/>
  </si>
  <si>
    <t>固定費</t>
    <rPh sb="0" eb="3">
      <t>コテイヒ</t>
    </rPh>
    <phoneticPr fontId="1"/>
  </si>
  <si>
    <t>変動費</t>
    <rPh sb="0" eb="2">
      <t>ヘンドウ</t>
    </rPh>
    <rPh sb="2" eb="3">
      <t>ヒ</t>
    </rPh>
    <phoneticPr fontId="1"/>
  </si>
  <si>
    <t>経費</t>
    <rPh sb="0" eb="2">
      <t>ケイヒ</t>
    </rPh>
    <phoneticPr fontId="1"/>
  </si>
  <si>
    <t>限界利益</t>
    <rPh sb="0" eb="2">
      <t>ゲンカイ</t>
    </rPh>
    <rPh sb="2" eb="4">
      <t>リエキ</t>
    </rPh>
    <phoneticPr fontId="1"/>
  </si>
  <si>
    <t>限界利益率</t>
    <rPh sb="0" eb="2">
      <t>ゲンカイ</t>
    </rPh>
    <rPh sb="2" eb="4">
      <t>リエキ</t>
    </rPh>
    <rPh sb="4" eb="5">
      <t>リツ</t>
    </rPh>
    <phoneticPr fontId="1"/>
  </si>
  <si>
    <t>損益分岐点</t>
    <rPh sb="0" eb="2">
      <t>ソンエキ</t>
    </rPh>
    <rPh sb="2" eb="5">
      <t>ブンキテン</t>
    </rPh>
    <phoneticPr fontId="1"/>
  </si>
  <si>
    <t>※どの行で計算しても同じ値になる</t>
    <rPh sb="3" eb="4">
      <t>ギョウ</t>
    </rPh>
    <rPh sb="5" eb="7">
      <t>ケイサン</t>
    </rPh>
    <rPh sb="10" eb="11">
      <t>オナ</t>
    </rPh>
    <rPh sb="12" eb="13">
      <t>アタイ</t>
    </rPh>
    <phoneticPr fontId="1"/>
  </si>
  <si>
    <t>■１．CVP分析_データがない場合</t>
    <rPh sb="6" eb="8">
      <t>ブンセキ</t>
    </rPh>
    <rPh sb="15" eb="17">
      <t>バアイ</t>
    </rPh>
    <phoneticPr fontId="1"/>
  </si>
  <si>
    <t>→ここ(オレンジ)にデータを適当に作成(入力)する</t>
    <rPh sb="14" eb="16">
      <t>テキトウ</t>
    </rPh>
    <rPh sb="17" eb="19">
      <t>サクセイ</t>
    </rPh>
    <rPh sb="20" eb="22">
      <t>ニュウリョク</t>
    </rPh>
    <phoneticPr fontId="1"/>
  </si>
  <si>
    <t>■１．CVP分析_データがある場合</t>
    <rPh sb="6" eb="8">
      <t>ブンセキ</t>
    </rPh>
    <rPh sb="15" eb="17">
      <t>バアイ</t>
    </rPh>
    <phoneticPr fontId="1"/>
  </si>
  <si>
    <t>※累積であること</t>
    <rPh sb="1" eb="3">
      <t>ルイセキ</t>
    </rPh>
    <phoneticPr fontId="1"/>
  </si>
  <si>
    <t>回帰式より→</t>
    <rPh sb="0" eb="2">
      <t>カイキ</t>
    </rPh>
    <rPh sb="2" eb="3">
      <t>シキ</t>
    </rPh>
    <phoneticPr fontId="1"/>
  </si>
  <si>
    <t>→データがある場合は、回帰式の交点を損益分岐点とする</t>
    <rPh sb="7" eb="9">
      <t>バアイ</t>
    </rPh>
    <rPh sb="11" eb="13">
      <t>カイキ</t>
    </rPh>
    <rPh sb="13" eb="14">
      <t>シキ</t>
    </rPh>
    <rPh sb="15" eb="17">
      <t>コウテン</t>
    </rPh>
    <rPh sb="18" eb="20">
      <t>ソンエキ</t>
    </rPh>
    <rPh sb="20" eb="23">
      <t>ブンキテン</t>
    </rPh>
    <phoneticPr fontId="1"/>
  </si>
  <si>
    <t>↑プラスに転じた箇所が損益分岐点となる</t>
    <rPh sb="5" eb="6">
      <t>テン</t>
    </rPh>
    <rPh sb="8" eb="10">
      <t>カショ</t>
    </rPh>
    <rPh sb="11" eb="13">
      <t>ソンエキ</t>
    </rPh>
    <rPh sb="13" eb="16">
      <t>ブンキテン</t>
    </rPh>
    <phoneticPr fontId="1"/>
  </si>
  <si>
    <t>■２．営業の努力目標を設定する</t>
    <rPh sb="3" eb="5">
      <t>エイギョウ</t>
    </rPh>
    <rPh sb="6" eb="8">
      <t>ドリョク</t>
    </rPh>
    <rPh sb="8" eb="10">
      <t>モクヒョウ</t>
    </rPh>
    <rPh sb="11" eb="13">
      <t>セッテイ</t>
    </rPh>
    <phoneticPr fontId="1"/>
  </si>
  <si>
    <t>■２．開発の努力目標を設定する</t>
    <rPh sb="3" eb="5">
      <t>カイハツ</t>
    </rPh>
    <rPh sb="6" eb="8">
      <t>ドリョク</t>
    </rPh>
    <rPh sb="8" eb="10">
      <t>モクヒョウ</t>
    </rPh>
    <rPh sb="11" eb="13">
      <t>セッテイ</t>
    </rPh>
    <phoneticPr fontId="1"/>
  </si>
  <si>
    <t>作業時間</t>
    <rPh sb="0" eb="2">
      <t>サギョウ</t>
    </rPh>
    <rPh sb="2" eb="4">
      <t>ジカン</t>
    </rPh>
    <phoneticPr fontId="1"/>
  </si>
  <si>
    <t>処理数</t>
    <rPh sb="0" eb="3">
      <t>ショリスウ</t>
    </rPh>
    <phoneticPr fontId="1"/>
  </si>
  <si>
    <t>限界値</t>
    <rPh sb="0" eb="2">
      <t>ゲンカイ</t>
    </rPh>
    <rPh sb="2" eb="3">
      <t>アタイ</t>
    </rPh>
    <phoneticPr fontId="1"/>
  </si>
  <si>
    <t>作業日数</t>
    <rPh sb="0" eb="2">
      <t>サギョウ</t>
    </rPh>
    <rPh sb="2" eb="4">
      <t>ニッスウ</t>
    </rPh>
    <phoneticPr fontId="1"/>
  </si>
  <si>
    <t>比率</t>
    <rPh sb="0" eb="2">
      <t>ヒリツ</t>
    </rPh>
    <phoneticPr fontId="1"/>
  </si>
  <si>
    <t>1-比率</t>
    <rPh sb="2" eb="4">
      <t>ヒリツ</t>
    </rPh>
    <phoneticPr fontId="1"/>
  </si>
  <si>
    <t>↓以下同じ</t>
    <rPh sb="1" eb="3">
      <t>イカ</t>
    </rPh>
    <rPh sb="3" eb="4">
      <t>オナ</t>
    </rPh>
    <phoneticPr fontId="1"/>
  </si>
  <si>
    <t>成長期間-1</t>
    <rPh sb="0" eb="2">
      <t>セイチョウ</t>
    </rPh>
    <rPh sb="2" eb="4">
      <t>キカン</t>
    </rPh>
    <phoneticPr fontId="1"/>
  </si>
  <si>
    <t>成長量</t>
    <rPh sb="0" eb="2">
      <t>セイチョウ</t>
    </rPh>
    <rPh sb="2" eb="3">
      <t>リョウ</t>
    </rPh>
    <phoneticPr fontId="1"/>
  </si>
  <si>
    <t>合計</t>
    <rPh sb="0" eb="2">
      <t>ゴウケイ</t>
    </rPh>
    <phoneticPr fontId="1"/>
  </si>
  <si>
    <t>限界値</t>
    <rPh sb="0" eb="2">
      <t>ゲンカイ</t>
    </rPh>
    <rPh sb="2" eb="3">
      <t>アタイ</t>
    </rPh>
    <phoneticPr fontId="1"/>
  </si>
  <si>
    <t>比率</t>
    <rPh sb="0" eb="2">
      <t>ヒリツ</t>
    </rPh>
    <phoneticPr fontId="1"/>
  </si>
  <si>
    <t>1-比率</t>
    <rPh sb="2" eb="4">
      <t>ヒリツ</t>
    </rPh>
    <phoneticPr fontId="1"/>
  </si>
  <si>
    <t>最大</t>
    <rPh sb="0" eb="2">
      <t>サイダイ</t>
    </rPh>
    <phoneticPr fontId="1"/>
  </si>
  <si>
    <t>簡易成長量</t>
    <rPh sb="0" eb="2">
      <t>カンイ</t>
    </rPh>
    <rPh sb="2" eb="4">
      <t>セイチョウ</t>
    </rPh>
    <rPh sb="4" eb="5">
      <t>リョウ</t>
    </rPh>
    <phoneticPr fontId="1"/>
  </si>
  <si>
    <t>※初回－終回</t>
    <rPh sb="1" eb="3">
      <t>ショカイ</t>
    </rPh>
    <rPh sb="4" eb="6">
      <t>シュウカイ</t>
    </rPh>
    <phoneticPr fontId="1"/>
  </si>
  <si>
    <t>●簡略化</t>
    <rPh sb="1" eb="4">
      <t>カンリャクカ</t>
    </rPh>
    <phoneticPr fontId="1"/>
  </si>
  <si>
    <t>●成長曲線</t>
    <rPh sb="1" eb="3">
      <t>セイチョウ</t>
    </rPh>
    <rPh sb="3" eb="5">
      <t>キョクセン</t>
    </rPh>
    <phoneticPr fontId="1"/>
  </si>
  <si>
    <t>→ここ(緋色)にデータをセットする</t>
    <phoneticPr fontId="1"/>
  </si>
  <si>
    <t>■３．成長による処理数の変化</t>
    <rPh sb="3" eb="5">
      <t>セイチョウ</t>
    </rPh>
    <rPh sb="8" eb="11">
      <t>ショリスウ</t>
    </rPh>
    <rPh sb="12" eb="14">
      <t>ヘンカ</t>
    </rPh>
    <phoneticPr fontId="1"/>
  </si>
  <si>
    <t>ここから(成長開始)</t>
    <rPh sb="5" eb="7">
      <t>セイチョウ</t>
    </rPh>
    <rPh sb="7" eb="9">
      <t>カイシ</t>
    </rPh>
    <phoneticPr fontId="1"/>
  </si>
  <si>
    <t>ここまで(成長終了)</t>
    <rPh sb="5" eb="7">
      <t>セイチョウ</t>
    </rPh>
    <rPh sb="7" eb="9">
      <t>シュウリョウ</t>
    </rPh>
    <phoneticPr fontId="1"/>
  </si>
  <si>
    <t>差分</t>
    <rPh sb="0" eb="2">
      <t>サブン</t>
    </rPh>
    <phoneticPr fontId="1"/>
  </si>
  <si>
    <t>合計と等しくなるまで</t>
    <rPh sb="0" eb="2">
      <t>ゴウケイ</t>
    </rPh>
    <rPh sb="3" eb="4">
      <t>ヒト</t>
    </rPh>
    <phoneticPr fontId="1"/>
  </si>
  <si>
    <t>※当列を調整して線を引く</t>
    <rPh sb="1" eb="2">
      <t>トウ</t>
    </rPh>
    <rPh sb="2" eb="3">
      <t>レツ</t>
    </rPh>
    <rPh sb="4" eb="6">
      <t>チョウセイ</t>
    </rPh>
    <rPh sb="8" eb="9">
      <t>セン</t>
    </rPh>
    <rPh sb="10" eb="11">
      <t>ヒ</t>
    </rPh>
    <phoneticPr fontId="1"/>
  </si>
  <si>
    <t>※差分の合計の絶対値を最小とするよう線を引く</t>
    <rPh sb="1" eb="3">
      <t>サブン</t>
    </rPh>
    <rPh sb="4" eb="6">
      <t>ゴウケイ</t>
    </rPh>
    <rPh sb="7" eb="9">
      <t>ゼッタイ</t>
    </rPh>
    <rPh sb="9" eb="10">
      <t>アタイ</t>
    </rPh>
    <rPh sb="11" eb="13">
      <t>サイショウ</t>
    </rPh>
    <rPh sb="18" eb="19">
      <t>セン</t>
    </rPh>
    <rPh sb="20" eb="21">
      <t>ヒ</t>
    </rPh>
    <phoneticPr fontId="1"/>
  </si>
  <si>
    <t>●成長曲線</t>
    <rPh sb="1" eb="3">
      <t>セイチョウ</t>
    </rPh>
    <rPh sb="3" eb="5">
      <t>キョクセン</t>
    </rPh>
    <phoneticPr fontId="1"/>
  </si>
  <si>
    <t>●簡略化</t>
    <rPh sb="1" eb="4">
      <t>カンリャクカ</t>
    </rPh>
    <phoneticPr fontId="1"/>
  </si>
  <si>
    <t>●処理数と作業時間</t>
    <rPh sb="1" eb="4">
      <t>ショリスウ</t>
    </rPh>
    <rPh sb="5" eb="7">
      <t>サギョウ</t>
    </rPh>
    <rPh sb="7" eb="9">
      <t>ジカン</t>
    </rPh>
    <phoneticPr fontId="1"/>
  </si>
  <si>
    <t>■３．【補足】成長曲線</t>
    <rPh sb="4" eb="6">
      <t>ホソク</t>
    </rPh>
    <rPh sb="7" eb="9">
      <t>セイチョウ</t>
    </rPh>
    <rPh sb="9" eb="11">
      <t>キョクセン</t>
    </rPh>
    <phoneticPr fontId="1"/>
  </si>
  <si>
    <t>分</t>
    <rPh sb="0" eb="1">
      <t>フン</t>
    </rPh>
    <phoneticPr fontId="1"/>
  </si>
  <si>
    <t>1日</t>
    <rPh sb="1" eb="2">
      <t>ニチ</t>
    </rPh>
    <phoneticPr fontId="1"/>
  </si>
  <si>
    <t>分</t>
    <rPh sb="0" eb="1">
      <t>フン</t>
    </rPh>
    <phoneticPr fontId="1"/>
  </si>
  <si>
    <t>成長範囲</t>
    <rPh sb="0" eb="2">
      <t>セイチョウ</t>
    </rPh>
    <rPh sb="2" eb="4">
      <t>ハンイ</t>
    </rPh>
    <phoneticPr fontId="1"/>
  </si>
  <si>
    <t>●成長の仕方</t>
    <rPh sb="1" eb="3">
      <t>セイチョウ</t>
    </rPh>
    <rPh sb="4" eb="6">
      <t>シカタ</t>
    </rPh>
    <phoneticPr fontId="1"/>
  </si>
  <si>
    <t>成長量</t>
    <rPh sb="0" eb="2">
      <t>セイチョウ</t>
    </rPh>
    <rPh sb="2" eb="3">
      <t>リョウ</t>
    </rPh>
    <phoneticPr fontId="1"/>
  </si>
  <si>
    <t>成長度</t>
    <rPh sb="0" eb="2">
      <t>セイチョウ</t>
    </rPh>
    <rPh sb="2" eb="3">
      <t>ド</t>
    </rPh>
    <phoneticPr fontId="1"/>
  </si>
  <si>
    <t>●実工数</t>
    <rPh sb="1" eb="2">
      <t>ジツ</t>
    </rPh>
    <rPh sb="2" eb="4">
      <t>コウスウ</t>
    </rPh>
    <phoneticPr fontId="1"/>
  </si>
  <si>
    <t>●実工数(固定)</t>
    <rPh sb="1" eb="2">
      <t>ジツ</t>
    </rPh>
    <rPh sb="2" eb="4">
      <t>コウスウ</t>
    </rPh>
    <rPh sb="5" eb="7">
      <t>コテイ</t>
    </rPh>
    <phoneticPr fontId="1"/>
  </si>
  <si>
    <t>●結果(実工数÷予定工数)</t>
    <rPh sb="1" eb="3">
      <t>ケッカ</t>
    </rPh>
    <rPh sb="4" eb="5">
      <t>ジツ</t>
    </rPh>
    <rPh sb="5" eb="7">
      <t>コウスウ</t>
    </rPh>
    <rPh sb="8" eb="10">
      <t>ヨテイ</t>
    </rPh>
    <rPh sb="10" eb="12">
      <t>コウスウ</t>
    </rPh>
    <phoneticPr fontId="1"/>
  </si>
  <si>
    <t>●予定工数(補正)</t>
    <rPh sb="1" eb="3">
      <t>ヨテイ</t>
    </rPh>
    <rPh sb="3" eb="5">
      <t>コウスウ</t>
    </rPh>
    <rPh sb="6" eb="8">
      <t>ホセイ</t>
    </rPh>
    <phoneticPr fontId="1"/>
  </si>
  <si>
    <t>●予定工数</t>
    <rPh sb="1" eb="3">
      <t>ヨテイ</t>
    </rPh>
    <rPh sb="3" eb="5">
      <t>コウスウ</t>
    </rPh>
    <phoneticPr fontId="1"/>
  </si>
  <si>
    <t>依頼者A</t>
    <rPh sb="0" eb="3">
      <t>イライシャ</t>
    </rPh>
    <phoneticPr fontId="1"/>
  </si>
  <si>
    <t>依頼者B</t>
    <rPh sb="0" eb="3">
      <t>イライシャ</t>
    </rPh>
    <phoneticPr fontId="1"/>
  </si>
  <si>
    <t>依頼者C</t>
    <rPh sb="0" eb="3">
      <t>イライシャ</t>
    </rPh>
    <phoneticPr fontId="1"/>
  </si>
  <si>
    <t>作業者A</t>
    <rPh sb="0" eb="3">
      <t>サギョウシャ</t>
    </rPh>
    <phoneticPr fontId="1"/>
  </si>
  <si>
    <t>作業者B</t>
    <rPh sb="0" eb="3">
      <t>サギョウシャ</t>
    </rPh>
    <phoneticPr fontId="1"/>
  </si>
  <si>
    <t>作業者C</t>
    <rPh sb="0" eb="3">
      <t>サギョウシャ</t>
    </rPh>
    <phoneticPr fontId="1"/>
  </si>
  <si>
    <t>→ここ(緋色)にデータをセット</t>
    <phoneticPr fontId="1"/>
  </si>
  <si>
    <t>佐々木</t>
    <rPh sb="0" eb="3">
      <t>ササキ</t>
    </rPh>
    <phoneticPr fontId="1"/>
  </si>
  <si>
    <t>山西</t>
    <rPh sb="0" eb="2">
      <t>ヤマニシ</t>
    </rPh>
    <phoneticPr fontId="1"/>
  </si>
  <si>
    <t>秋川</t>
    <rPh sb="0" eb="2">
      <t>アキカワ</t>
    </rPh>
    <phoneticPr fontId="1"/>
  </si>
  <si>
    <t>高橋</t>
    <rPh sb="0" eb="2">
      <t>タカハシ</t>
    </rPh>
    <phoneticPr fontId="1"/>
  </si>
  <si>
    <t>四ノ宮</t>
    <rPh sb="0" eb="1">
      <t>シ</t>
    </rPh>
    <rPh sb="2" eb="3">
      <t>ミヤ</t>
    </rPh>
    <phoneticPr fontId="1"/>
  </si>
  <si>
    <t>横田</t>
    <rPh sb="0" eb="2">
      <t>ヨコタ</t>
    </rPh>
    <phoneticPr fontId="1"/>
  </si>
  <si>
    <t>岸川</t>
    <rPh sb="0" eb="2">
      <t>キシカワ</t>
    </rPh>
    <phoneticPr fontId="1"/>
  </si>
  <si>
    <t>西本</t>
    <rPh sb="0" eb="2">
      <t>ニシモト</t>
    </rPh>
    <phoneticPr fontId="1"/>
  </si>
  <si>
    <t>橋田</t>
    <rPh sb="0" eb="2">
      <t>ハシダ</t>
    </rPh>
    <phoneticPr fontId="1"/>
  </si>
  <si>
    <t>佐藤</t>
    <rPh sb="0" eb="2">
      <t>サトウ</t>
    </rPh>
    <phoneticPr fontId="1"/>
  </si>
  <si>
    <t>多田</t>
    <rPh sb="0" eb="2">
      <t>タダ</t>
    </rPh>
    <phoneticPr fontId="1"/>
  </si>
  <si>
    <t>坂井</t>
    <rPh sb="0" eb="2">
      <t>サカイ</t>
    </rPh>
    <phoneticPr fontId="1"/>
  </si>
  <si>
    <t>豊川</t>
    <rPh sb="0" eb="2">
      <t>トヨカワ</t>
    </rPh>
    <phoneticPr fontId="1"/>
  </si>
  <si>
    <t>飯塚</t>
    <rPh sb="0" eb="2">
      <t>イイヅカ</t>
    </rPh>
    <phoneticPr fontId="1"/>
  </si>
  <si>
    <t>近藤</t>
    <rPh sb="0" eb="2">
      <t>コンドウ</t>
    </rPh>
    <phoneticPr fontId="1"/>
  </si>
  <si>
    <t>左軸：評価者　上軸：被評価者</t>
    <rPh sb="0" eb="1">
      <t>ヒダリ</t>
    </rPh>
    <rPh sb="1" eb="2">
      <t>ジク</t>
    </rPh>
    <rPh sb="3" eb="5">
      <t>ヒョウカ</t>
    </rPh>
    <rPh sb="5" eb="6">
      <t>シャ</t>
    </rPh>
    <rPh sb="7" eb="8">
      <t>ウエ</t>
    </rPh>
    <rPh sb="8" eb="9">
      <t>ジク</t>
    </rPh>
    <rPh sb="10" eb="11">
      <t>ヒ</t>
    </rPh>
    <rPh sb="11" eb="13">
      <t>ヒョウカ</t>
    </rPh>
    <rPh sb="13" eb="14">
      <t>シャ</t>
    </rPh>
    <phoneticPr fontId="1"/>
  </si>
  <si>
    <t>●工数予想</t>
    <rPh sb="1" eb="3">
      <t>コウスウ</t>
    </rPh>
    <rPh sb="3" eb="5">
      <t>ヨソウ</t>
    </rPh>
    <phoneticPr fontId="1"/>
  </si>
  <si>
    <t>●実工数</t>
    <rPh sb="1" eb="2">
      <t>ジツ</t>
    </rPh>
    <rPh sb="2" eb="4">
      <t>コウスウ</t>
    </rPh>
    <phoneticPr fontId="1"/>
  </si>
  <si>
    <t>●誰の誰に対する工数予数</t>
    <rPh sb="1" eb="2">
      <t>ダレ</t>
    </rPh>
    <rPh sb="3" eb="4">
      <t>ダレ</t>
    </rPh>
    <rPh sb="5" eb="6">
      <t>タイ</t>
    </rPh>
    <rPh sb="8" eb="10">
      <t>コウスウ</t>
    </rPh>
    <rPh sb="10" eb="11">
      <t>ヨ</t>
    </rPh>
    <rPh sb="11" eb="12">
      <t>スウ</t>
    </rPh>
    <phoneticPr fontId="1"/>
  </si>
  <si>
    <t>■４．【補足】予定工数の補正</t>
    <rPh sb="4" eb="6">
      <t>ホソク</t>
    </rPh>
    <rPh sb="7" eb="9">
      <t>ヨテイ</t>
    </rPh>
    <rPh sb="9" eb="11">
      <t>コウスウ</t>
    </rPh>
    <rPh sb="12" eb="14">
      <t>ホセイ</t>
    </rPh>
    <phoneticPr fontId="1"/>
  </si>
  <si>
    <t>■４．予定工数の補正</t>
    <rPh sb="3" eb="5">
      <t>ヨテイ</t>
    </rPh>
    <rPh sb="5" eb="7">
      <t>コウスウ</t>
    </rPh>
    <rPh sb="8" eb="10">
      <t>ホセイ</t>
    </rPh>
    <phoneticPr fontId="1"/>
  </si>
  <si>
    <t>予定工数</t>
    <rPh sb="0" eb="2">
      <t>ヨテイ</t>
    </rPh>
    <rPh sb="2" eb="4">
      <t>コウスウ</t>
    </rPh>
    <phoneticPr fontId="1"/>
  </si>
  <si>
    <t>倍率</t>
    <rPh sb="0" eb="2">
      <t>バイリツ</t>
    </rPh>
    <phoneticPr fontId="1"/>
  </si>
  <si>
    <t>●工数予想(作業者の成長期を考慮)</t>
    <rPh sb="1" eb="3">
      <t>コウスウ</t>
    </rPh>
    <rPh sb="3" eb="5">
      <t>ヨソウ</t>
    </rPh>
    <rPh sb="6" eb="9">
      <t>サギョウシャ</t>
    </rPh>
    <rPh sb="10" eb="13">
      <t>セイチョウキ</t>
    </rPh>
    <rPh sb="14" eb="16">
      <t>コウリョ</t>
    </rPh>
    <phoneticPr fontId="1"/>
  </si>
  <si>
    <t>普遍標準偏差</t>
    <rPh sb="0" eb="2">
      <t>フヘン</t>
    </rPh>
    <rPh sb="2" eb="4">
      <t>ヒョウジュン</t>
    </rPh>
    <rPh sb="4" eb="6">
      <t>ヘンサ</t>
    </rPh>
    <phoneticPr fontId="1"/>
  </si>
  <si>
    <t>→ここ(緋色)にデータをセット</t>
    <phoneticPr fontId="1"/>
  </si>
  <si>
    <t>●成功サンプル(適当に10個サンプリング)</t>
    <rPh sb="1" eb="3">
      <t>セイコウ</t>
    </rPh>
    <rPh sb="8" eb="10">
      <t>テキトウ</t>
    </rPh>
    <rPh sb="13" eb="14">
      <t>コ</t>
    </rPh>
    <phoneticPr fontId="1"/>
  </si>
  <si>
    <t>●失敗サンプル(適当に10個サンプリング)</t>
    <rPh sb="1" eb="3">
      <t>シッパイ</t>
    </rPh>
    <rPh sb="3" eb="5">
      <t>フゴウカク</t>
    </rPh>
    <phoneticPr fontId="1"/>
  </si>
  <si>
    <t>成功→</t>
    <rPh sb="0" eb="2">
      <t>セイコウ</t>
    </rPh>
    <phoneticPr fontId="1"/>
  </si>
  <si>
    <t>失敗→</t>
    <rPh sb="0" eb="2">
      <t>シッパイ</t>
    </rPh>
    <phoneticPr fontId="1"/>
  </si>
  <si>
    <t>成功可能性</t>
    <rPh sb="0" eb="2">
      <t>セイコウ</t>
    </rPh>
    <rPh sb="2" eb="5">
      <t>カノウセイ</t>
    </rPh>
    <phoneticPr fontId="1"/>
  </si>
  <si>
    <t>失敗可能性</t>
    <rPh sb="0" eb="2">
      <t>シッパイ</t>
    </rPh>
    <rPh sb="2" eb="5">
      <t>カノウセイ</t>
    </rPh>
    <phoneticPr fontId="1"/>
  </si>
  <si>
    <t>■５．成功と失敗の可能性</t>
    <rPh sb="3" eb="5">
      <t>セイコウ</t>
    </rPh>
    <rPh sb="6" eb="8">
      <t>シッパイ</t>
    </rPh>
    <rPh sb="9" eb="12">
      <t>カノウセイ</t>
    </rPh>
    <phoneticPr fontId="1"/>
  </si>
  <si>
    <t>確率(0以上)</t>
    <rPh sb="0" eb="2">
      <t>カクリツ</t>
    </rPh>
    <rPh sb="4" eb="6">
      <t>イジョウ</t>
    </rPh>
    <phoneticPr fontId="1"/>
  </si>
  <si>
    <t>※以下で成功する確率</t>
    <rPh sb="1" eb="3">
      <t>イカ</t>
    </rPh>
    <rPh sb="4" eb="6">
      <t>セイコウ</t>
    </rPh>
    <rPh sb="8" eb="10">
      <t>カクリツ</t>
    </rPh>
    <phoneticPr fontId="1"/>
  </si>
  <si>
    <t>※以上で失敗する確率</t>
    <rPh sb="1" eb="3">
      <t>イジョウ</t>
    </rPh>
    <rPh sb="4" eb="6">
      <t>シッパイ</t>
    </rPh>
    <rPh sb="8" eb="10">
      <t>カクリツ</t>
    </rPh>
    <phoneticPr fontId="1"/>
  </si>
  <si>
    <t>(補正済)</t>
    <rPh sb="1" eb="3">
      <t>ホセイ</t>
    </rPh>
    <rPh sb="3" eb="4">
      <t>スミ</t>
    </rPh>
    <phoneticPr fontId="1"/>
  </si>
  <si>
    <t>(有効範囲)</t>
    <rPh sb="1" eb="3">
      <t>ユウコウ</t>
    </rPh>
    <rPh sb="3" eb="5">
      <t>ハンイ</t>
    </rPh>
    <phoneticPr fontId="1"/>
  </si>
  <si>
    <t>※0未満がないことを考慮し有効範囲を1にする</t>
    <rPh sb="2" eb="4">
      <t>ミマン</t>
    </rPh>
    <rPh sb="10" eb="12">
      <t>コウリョ</t>
    </rPh>
    <rPh sb="13" eb="15">
      <t>ユウコウ</t>
    </rPh>
    <rPh sb="15" eb="17">
      <t>ハンイ</t>
    </rPh>
    <phoneticPr fontId="1"/>
  </si>
  <si>
    <t>残り</t>
    <rPh sb="0" eb="1">
      <t>ノコ</t>
    </rPh>
    <phoneticPr fontId="1"/>
  </si>
  <si>
    <t>※例えば損益分岐点</t>
    <rPh sb="1" eb="2">
      <t>タト</t>
    </rPh>
    <rPh sb="4" eb="6">
      <t>ソンエキ</t>
    </rPh>
    <rPh sb="6" eb="9">
      <t>ブンキテン</t>
    </rPh>
    <phoneticPr fontId="1"/>
  </si>
  <si>
    <t>累積売上数</t>
    <rPh sb="0" eb="2">
      <t>ルイセキ</t>
    </rPh>
    <rPh sb="2" eb="4">
      <t>ウリアゲ</t>
    </rPh>
    <rPh sb="4" eb="5">
      <t>スウ</t>
    </rPh>
    <phoneticPr fontId="1"/>
  </si>
  <si>
    <t>経過日数</t>
    <rPh sb="0" eb="2">
      <t>ケイカ</t>
    </rPh>
    <rPh sb="2" eb="4">
      <t>ニッスウ</t>
    </rPh>
    <phoneticPr fontId="1"/>
  </si>
  <si>
    <t>●経過日数と売上数の推移</t>
    <rPh sb="1" eb="3">
      <t>ケイカ</t>
    </rPh>
    <rPh sb="3" eb="5">
      <t>ニッスウ</t>
    </rPh>
    <rPh sb="6" eb="8">
      <t>ウリアゲ</t>
    </rPh>
    <rPh sb="8" eb="9">
      <t>スウ</t>
    </rPh>
    <rPh sb="10" eb="12">
      <t>スイイ</t>
    </rPh>
    <phoneticPr fontId="1"/>
  </si>
  <si>
    <t>●経過日数と売上数の推移(観測値あり)</t>
    <rPh sb="1" eb="3">
      <t>ケイカ</t>
    </rPh>
    <rPh sb="3" eb="5">
      <t>ニッスウ</t>
    </rPh>
    <rPh sb="6" eb="8">
      <t>ウリアゲ</t>
    </rPh>
    <rPh sb="8" eb="9">
      <t>スウ</t>
    </rPh>
    <rPh sb="10" eb="12">
      <t>スイイ</t>
    </rPh>
    <rPh sb="13" eb="15">
      <t>カンソク</t>
    </rPh>
    <rPh sb="15" eb="16">
      <t>アタイ</t>
    </rPh>
    <phoneticPr fontId="1"/>
  </si>
  <si>
    <t>●経過日数と可能性の推移</t>
    <rPh sb="1" eb="3">
      <t>ケイカ</t>
    </rPh>
    <rPh sb="3" eb="5">
      <t>ニッスウ</t>
    </rPh>
    <rPh sb="6" eb="9">
      <t>カノウセイ</t>
    </rPh>
    <rPh sb="10" eb="12">
      <t>スイイ</t>
    </rPh>
    <phoneticPr fontId="1"/>
  </si>
  <si>
    <t>目標売上数</t>
    <rPh sb="0" eb="2">
      <t>モクヒョウ</t>
    </rPh>
    <rPh sb="2" eb="4">
      <t>ウリアゲ</t>
    </rPh>
    <rPh sb="4" eb="5">
      <t>スウ</t>
    </rPh>
    <phoneticPr fontId="1"/>
  </si>
  <si>
    <t>→縦軸が金額ではなく時間になる</t>
    <rPh sb="1" eb="3">
      <t>タテジク</t>
    </rPh>
    <rPh sb="4" eb="6">
      <t>キンガク</t>
    </rPh>
    <rPh sb="10" eb="12">
      <t>ジカン</t>
    </rPh>
    <phoneticPr fontId="1"/>
  </si>
  <si>
    <t>実工数</t>
    <rPh sb="0" eb="1">
      <t>ジツ</t>
    </rPh>
    <rPh sb="1" eb="3">
      <t>コウスウ</t>
    </rPh>
    <phoneticPr fontId="1"/>
  </si>
  <si>
    <t>※時間</t>
    <rPh sb="1" eb="3">
      <t>ジカン</t>
    </rPh>
    <phoneticPr fontId="1"/>
  </si>
  <si>
    <t>●累積売上数と目標売上数</t>
    <rPh sb="1" eb="3">
      <t>ルイセキ</t>
    </rPh>
    <rPh sb="3" eb="5">
      <t>ウリアゲ</t>
    </rPh>
    <rPh sb="5" eb="6">
      <t>スウ</t>
    </rPh>
    <rPh sb="7" eb="9">
      <t>モクヒョウ</t>
    </rPh>
    <rPh sb="9" eb="11">
      <t>ウリアゲ</t>
    </rPh>
    <rPh sb="11" eb="12">
      <t>スウ</t>
    </rPh>
    <phoneticPr fontId="1"/>
  </si>
  <si>
    <t>成功平均</t>
    <rPh sb="0" eb="2">
      <t>セイコウ</t>
    </rPh>
    <rPh sb="2" eb="4">
      <t>ヘイキン</t>
    </rPh>
    <phoneticPr fontId="1"/>
  </si>
  <si>
    <t>失敗平均</t>
    <rPh sb="0" eb="2">
      <t>シッパイ</t>
    </rPh>
    <rPh sb="2" eb="4">
      <t>ヘイキン</t>
    </rPh>
    <phoneticPr fontId="1"/>
  </si>
  <si>
    <t>■２．時間の観点でCVP分析する</t>
    <rPh sb="3" eb="5">
      <t>ジカン</t>
    </rPh>
    <rPh sb="6" eb="8">
      <t>カンテン</t>
    </rPh>
    <rPh sb="12" eb="14">
      <t>ブンセキ</t>
    </rPh>
    <phoneticPr fontId="1"/>
  </si>
  <si>
    <t>相関係数</t>
    <rPh sb="0" eb="2">
      <t>ソウカン</t>
    </rPh>
    <rPh sb="2" eb="4">
      <t>ケイスウ</t>
    </rPh>
    <phoneticPr fontId="1"/>
  </si>
  <si>
    <t>●経過日数と売上数の推移(分布のイメージあり)</t>
    <rPh sb="1" eb="3">
      <t>ケイカ</t>
    </rPh>
    <rPh sb="3" eb="5">
      <t>ニッスウ</t>
    </rPh>
    <rPh sb="6" eb="8">
      <t>ウリアゲ</t>
    </rPh>
    <rPh sb="8" eb="9">
      <t>スウ</t>
    </rPh>
    <rPh sb="10" eb="12">
      <t>スイイ</t>
    </rPh>
    <rPh sb="13" eb="15">
      <t>ブンプ</t>
    </rPh>
    <phoneticPr fontId="1"/>
  </si>
  <si>
    <t>●桁調整</t>
    <rPh sb="1" eb="2">
      <t>ケタ</t>
    </rPh>
    <rPh sb="2" eb="4">
      <t>チョウセイ</t>
    </rPh>
    <phoneticPr fontId="1"/>
  </si>
  <si>
    <t>利益</t>
    <rPh sb="0" eb="2">
      <t>リエキ</t>
    </rPh>
    <phoneticPr fontId="1"/>
  </si>
  <si>
    <t>※当資料で掲載しているデータは適当に作成したものであり、実際のものではありません。</t>
    <phoneticPr fontId="1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</si>
</sst>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0.00000_ "/>
    <numFmt numFmtId="179" formatCode="0.0_);[Red]\(0.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38" fontId="0" fillId="0" borderId="1" xfId="1" applyFont="1" applyBorder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4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7" borderId="1" xfId="0" applyFill="1" applyBorder="1">
      <alignment vertical="center"/>
    </xf>
    <xf numFmtId="0" fontId="0" fillId="7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5" borderId="1" xfId="0" applyFill="1" applyBorder="1">
      <alignment vertical="center"/>
    </xf>
    <xf numFmtId="0" fontId="0" fillId="7" borderId="0" xfId="0" applyFill="1" applyBorder="1">
      <alignment vertical="center"/>
    </xf>
    <xf numFmtId="0" fontId="5" fillId="0" borderId="0" xfId="0" applyFont="1">
      <alignment vertical="center"/>
    </xf>
    <xf numFmtId="0" fontId="0" fillId="7" borderId="2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6" fillId="6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7" fontId="0" fillId="0" borderId="1" xfId="0" applyNumberFormat="1" applyFill="1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0" fillId="5" borderId="1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178" fontId="0" fillId="0" borderId="1" xfId="0" applyNumberFormat="1" applyBorder="1">
      <alignment vertical="center"/>
    </xf>
    <xf numFmtId="0" fontId="7" fillId="7" borderId="5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179" fontId="0" fillId="4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'１．CVP分析_データがある場合'!$F$12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'１．CVP分析_データがある場合'!$A$13:$A$27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'１．CVP分析_データがある場合'!$F$13:$F$27</c:f>
              <c:numCache>
                <c:formatCode>#,##0;[Red]\-#,##0</c:formatCode>
                <c:ptCount val="15"/>
                <c:pt idx="0">
                  <c:v>-84972.308333333349</c:v>
                </c:pt>
                <c:pt idx="1">
                  <c:v>175882.74523809523</c:v>
                </c:pt>
                <c:pt idx="2">
                  <c:v>436737.79880952381</c:v>
                </c:pt>
                <c:pt idx="3">
                  <c:v>697592.85238095233</c:v>
                </c:pt>
                <c:pt idx="4">
                  <c:v>958447.90595238097</c:v>
                </c:pt>
                <c:pt idx="5">
                  <c:v>1219302.9595238096</c:v>
                </c:pt>
                <c:pt idx="6">
                  <c:v>1480158.013095238</c:v>
                </c:pt>
                <c:pt idx="7">
                  <c:v>1741013.0666666667</c:v>
                </c:pt>
                <c:pt idx="8">
                  <c:v>2001868.1202380953</c:v>
                </c:pt>
                <c:pt idx="9">
                  <c:v>2262723.1738095237</c:v>
                </c:pt>
                <c:pt idx="10">
                  <c:v>2523578.2273809528</c:v>
                </c:pt>
                <c:pt idx="11">
                  <c:v>2784433.280952381</c:v>
                </c:pt>
                <c:pt idx="12">
                  <c:v>3045288.3345238091</c:v>
                </c:pt>
                <c:pt idx="13">
                  <c:v>3306143.3880952382</c:v>
                </c:pt>
                <c:pt idx="14">
                  <c:v>3566998.4416666664</c:v>
                </c:pt>
              </c:numCache>
            </c:numRef>
          </c:val>
        </c:ser>
        <c:ser>
          <c:idx val="1"/>
          <c:order val="1"/>
          <c:tx>
            <c:strRef>
              <c:f>'１．CVP分析_データがある場合'!$G$12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'１．CVP分析_データがある場合'!$A$13:$A$27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'１．CVP分析_データがある場合'!$G$13:$G$27</c:f>
              <c:numCache>
                <c:formatCode>#,##0;[Red]\-#,##0</c:formatCode>
                <c:ptCount val="15"/>
                <c:pt idx="0">
                  <c:v>1836862.4</c:v>
                </c:pt>
                <c:pt idx="1">
                  <c:v>1951846.7714285713</c:v>
                </c:pt>
                <c:pt idx="2">
                  <c:v>2066831.1428571427</c:v>
                </c:pt>
                <c:pt idx="3">
                  <c:v>2181815.5142857144</c:v>
                </c:pt>
                <c:pt idx="4">
                  <c:v>2296799.8857142855</c:v>
                </c:pt>
                <c:pt idx="5">
                  <c:v>2411784.2571428572</c:v>
                </c:pt>
                <c:pt idx="6">
                  <c:v>2526768.6285714284</c:v>
                </c:pt>
                <c:pt idx="7">
                  <c:v>2641753</c:v>
                </c:pt>
                <c:pt idx="8">
                  <c:v>2756737.3714285712</c:v>
                </c:pt>
                <c:pt idx="9">
                  <c:v>2871721.7428571428</c:v>
                </c:pt>
                <c:pt idx="10">
                  <c:v>2986706.114285714</c:v>
                </c:pt>
                <c:pt idx="11">
                  <c:v>3101690.4857142856</c:v>
                </c:pt>
                <c:pt idx="12">
                  <c:v>3216674.8571428573</c:v>
                </c:pt>
                <c:pt idx="13">
                  <c:v>3331659.2285714285</c:v>
                </c:pt>
                <c:pt idx="14">
                  <c:v>3446643.5999999996</c:v>
                </c:pt>
              </c:numCache>
            </c:numRef>
          </c:val>
        </c:ser>
        <c:ser>
          <c:idx val="2"/>
          <c:order val="2"/>
          <c:tx>
            <c:strRef>
              <c:f>'１．CVP分析_データがある場合'!$H$12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'１．CVP分析_データがある場合'!$A$13:$A$27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'１．CVP分析_データがある場合'!$H$13:$H$27</c:f>
              <c:numCache>
                <c:formatCode>#,##0;[Red]\-#,##0</c:formatCode>
                <c:ptCount val="15"/>
                <c:pt idx="0">
                  <c:v>1836862.4</c:v>
                </c:pt>
                <c:pt idx="1">
                  <c:v>1836862.4</c:v>
                </c:pt>
                <c:pt idx="2">
                  <c:v>1836862.4</c:v>
                </c:pt>
                <c:pt idx="3">
                  <c:v>1836862.4</c:v>
                </c:pt>
                <c:pt idx="4">
                  <c:v>1836862.4</c:v>
                </c:pt>
                <c:pt idx="5">
                  <c:v>1836862.4</c:v>
                </c:pt>
                <c:pt idx="6">
                  <c:v>1836862.4</c:v>
                </c:pt>
                <c:pt idx="7">
                  <c:v>1836862.4</c:v>
                </c:pt>
                <c:pt idx="8">
                  <c:v>1836862.4</c:v>
                </c:pt>
                <c:pt idx="9">
                  <c:v>1836862.4</c:v>
                </c:pt>
                <c:pt idx="10">
                  <c:v>1836862.4</c:v>
                </c:pt>
                <c:pt idx="11">
                  <c:v>1836862.4</c:v>
                </c:pt>
                <c:pt idx="12">
                  <c:v>1836862.4</c:v>
                </c:pt>
                <c:pt idx="13">
                  <c:v>1836862.4</c:v>
                </c:pt>
                <c:pt idx="14">
                  <c:v>1836862.4</c:v>
                </c:pt>
              </c:numCache>
            </c:numRef>
          </c:val>
        </c:ser>
        <c:ser>
          <c:idx val="3"/>
          <c:order val="3"/>
          <c:tx>
            <c:strRef>
              <c:f>'１．CVP分析_データがある場合'!$I$12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cat>
            <c:numRef>
              <c:f>'１．CVP分析_データがある場合'!$A$13:$A$27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'１．CVP分析_データがある場合'!$I$13:$I$27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114984.37142857141</c:v>
                </c:pt>
                <c:pt idx="2">
                  <c:v>229968.74285714282</c:v>
                </c:pt>
                <c:pt idx="3">
                  <c:v>344953.11428571446</c:v>
                </c:pt>
                <c:pt idx="4">
                  <c:v>459937.48571428563</c:v>
                </c:pt>
                <c:pt idx="5">
                  <c:v>574921.85714285728</c:v>
                </c:pt>
                <c:pt idx="6">
                  <c:v>689906.22857142845</c:v>
                </c:pt>
                <c:pt idx="7">
                  <c:v>804890.60000000009</c:v>
                </c:pt>
                <c:pt idx="8">
                  <c:v>919874.97142857127</c:v>
                </c:pt>
                <c:pt idx="9">
                  <c:v>1034859.3428571429</c:v>
                </c:pt>
                <c:pt idx="10">
                  <c:v>1149843.7142857141</c:v>
                </c:pt>
                <c:pt idx="11">
                  <c:v>1264828.0857142857</c:v>
                </c:pt>
                <c:pt idx="12">
                  <c:v>1379812.4571428574</c:v>
                </c:pt>
                <c:pt idx="13">
                  <c:v>1494796.8285714285</c:v>
                </c:pt>
                <c:pt idx="14">
                  <c:v>1609781.1999999997</c:v>
                </c:pt>
              </c:numCache>
            </c:numRef>
          </c:val>
        </c:ser>
        <c:marker val="1"/>
        <c:axId val="185724288"/>
        <c:axId val="185743232"/>
      </c:lineChart>
      <c:catAx>
        <c:axId val="1857242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5743232"/>
        <c:crosses val="autoZero"/>
        <c:auto val="1"/>
        <c:lblAlgn val="ctr"/>
        <c:lblOffset val="100"/>
      </c:catAx>
      <c:valAx>
        <c:axId val="185743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5724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'１．CVP分析_データがある場合'!$B$12</c:f>
              <c:strCache>
                <c:ptCount val="1"/>
                <c:pt idx="0">
                  <c:v>売上額</c:v>
                </c:pt>
              </c:strCache>
            </c:strRef>
          </c:tx>
          <c:cat>
            <c:numRef>
              <c:f>'１．CVP分析_データがある場合'!$A$13:$A$27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'１．CVP分析_データがある場合'!$B$13:$B$27</c:f>
              <c:numCache>
                <c:formatCode>#,##0;[Red]\-#,##0</c:formatCode>
                <c:ptCount val="15"/>
                <c:pt idx="0">
                  <c:v>0</c:v>
                </c:pt>
                <c:pt idx="1">
                  <c:v>224563</c:v>
                </c:pt>
                <c:pt idx="2">
                  <c:v>396853</c:v>
                </c:pt>
                <c:pt idx="3">
                  <c:v>708690</c:v>
                </c:pt>
                <c:pt idx="4">
                  <c:v>986369</c:v>
                </c:pt>
                <c:pt idx="5">
                  <c:v>1253645</c:v>
                </c:pt>
                <c:pt idx="6">
                  <c:v>1530260</c:v>
                </c:pt>
                <c:pt idx="7">
                  <c:v>1636203</c:v>
                </c:pt>
                <c:pt idx="8">
                  <c:v>1863650</c:v>
                </c:pt>
                <c:pt idx="9">
                  <c:v>2125630</c:v>
                </c:pt>
                <c:pt idx="10">
                  <c:v>2365650</c:v>
                </c:pt>
                <c:pt idx="11">
                  <c:v>2858560</c:v>
                </c:pt>
                <c:pt idx="12">
                  <c:v>3120253</c:v>
                </c:pt>
                <c:pt idx="13">
                  <c:v>3358980</c:v>
                </c:pt>
                <c:pt idx="14">
                  <c:v>3685890</c:v>
                </c:pt>
              </c:numCache>
            </c:numRef>
          </c:val>
        </c:ser>
        <c:axId val="185779712"/>
        <c:axId val="185781632"/>
      </c:barChart>
      <c:catAx>
        <c:axId val="1857797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5781632"/>
        <c:crosses val="autoZero"/>
        <c:auto val="1"/>
        <c:lblAlgn val="ctr"/>
        <c:lblOffset val="100"/>
      </c:catAx>
      <c:valAx>
        <c:axId val="185781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5779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'１．CVP分析_データがある場合'!$C$12</c:f>
              <c:strCache>
                <c:ptCount val="1"/>
                <c:pt idx="0">
                  <c:v>経費</c:v>
                </c:pt>
              </c:strCache>
            </c:strRef>
          </c:tx>
          <c:cat>
            <c:numRef>
              <c:f>'１．CVP分析_データがある場合'!$A$13:$A$27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'１．CVP分析_データがある場合'!$C$13:$C$27</c:f>
              <c:numCache>
                <c:formatCode>#,##0;[Red]\-#,##0</c:formatCode>
                <c:ptCount val="15"/>
                <c:pt idx="0">
                  <c:v>1920000</c:v>
                </c:pt>
                <c:pt idx="1">
                  <c:v>2015368</c:v>
                </c:pt>
                <c:pt idx="2">
                  <c:v>2045256</c:v>
                </c:pt>
                <c:pt idx="3">
                  <c:v>2135203</c:v>
                </c:pt>
                <c:pt idx="4">
                  <c:v>2195690</c:v>
                </c:pt>
                <c:pt idx="5">
                  <c:v>2492652</c:v>
                </c:pt>
                <c:pt idx="6">
                  <c:v>2535258</c:v>
                </c:pt>
                <c:pt idx="7">
                  <c:v>2622639</c:v>
                </c:pt>
                <c:pt idx="8">
                  <c:v>2718960</c:v>
                </c:pt>
                <c:pt idx="9">
                  <c:v>2730256</c:v>
                </c:pt>
                <c:pt idx="10">
                  <c:v>2985895</c:v>
                </c:pt>
                <c:pt idx="11">
                  <c:v>3056520</c:v>
                </c:pt>
                <c:pt idx="12">
                  <c:v>3256589</c:v>
                </c:pt>
                <c:pt idx="13">
                  <c:v>3455689</c:v>
                </c:pt>
                <c:pt idx="14">
                  <c:v>3460320</c:v>
                </c:pt>
              </c:numCache>
            </c:numRef>
          </c:val>
        </c:ser>
        <c:ser>
          <c:idx val="1"/>
          <c:order val="1"/>
          <c:tx>
            <c:strRef>
              <c:f>'１．CVP分析_データがある場合'!$D$12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'１．CVP分析_データがある場合'!$D$13:$D$27</c:f>
              <c:numCache>
                <c:formatCode>#,##0;[Red]\-#,##0</c:formatCode>
                <c:ptCount val="15"/>
                <c:pt idx="0">
                  <c:v>1920000</c:v>
                </c:pt>
                <c:pt idx="1">
                  <c:v>1920000</c:v>
                </c:pt>
                <c:pt idx="2">
                  <c:v>1920000</c:v>
                </c:pt>
                <c:pt idx="3">
                  <c:v>1920000</c:v>
                </c:pt>
                <c:pt idx="4">
                  <c:v>1920000</c:v>
                </c:pt>
                <c:pt idx="5">
                  <c:v>2120000</c:v>
                </c:pt>
                <c:pt idx="6">
                  <c:v>2120000</c:v>
                </c:pt>
                <c:pt idx="7">
                  <c:v>2120000</c:v>
                </c:pt>
                <c:pt idx="8">
                  <c:v>2120000</c:v>
                </c:pt>
                <c:pt idx="9">
                  <c:v>2120000</c:v>
                </c:pt>
                <c:pt idx="10">
                  <c:v>2320000</c:v>
                </c:pt>
                <c:pt idx="11">
                  <c:v>2320000</c:v>
                </c:pt>
                <c:pt idx="12">
                  <c:v>2320000</c:v>
                </c:pt>
                <c:pt idx="13">
                  <c:v>2320000</c:v>
                </c:pt>
                <c:pt idx="14">
                  <c:v>2320000</c:v>
                </c:pt>
              </c:numCache>
            </c:numRef>
          </c:val>
        </c:ser>
        <c:ser>
          <c:idx val="2"/>
          <c:order val="2"/>
          <c:tx>
            <c:strRef>
              <c:f>'１．CVP分析_データがある場合'!$E$12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'１．CVP分析_データがある場合'!$E$13:$E$27</c:f>
              <c:numCache>
                <c:formatCode>#,##0;[Red]\-#,##0</c:formatCode>
                <c:ptCount val="15"/>
                <c:pt idx="0">
                  <c:v>0</c:v>
                </c:pt>
                <c:pt idx="1">
                  <c:v>95368</c:v>
                </c:pt>
                <c:pt idx="2">
                  <c:v>125256</c:v>
                </c:pt>
                <c:pt idx="3">
                  <c:v>215203</c:v>
                </c:pt>
                <c:pt idx="4">
                  <c:v>275690</c:v>
                </c:pt>
                <c:pt idx="5">
                  <c:v>372652</c:v>
                </c:pt>
                <c:pt idx="6">
                  <c:v>415258</c:v>
                </c:pt>
                <c:pt idx="7">
                  <c:v>502639</c:v>
                </c:pt>
                <c:pt idx="8">
                  <c:v>598960</c:v>
                </c:pt>
                <c:pt idx="9">
                  <c:v>610256</c:v>
                </c:pt>
                <c:pt idx="10">
                  <c:v>665895</c:v>
                </c:pt>
                <c:pt idx="11">
                  <c:v>736520</c:v>
                </c:pt>
                <c:pt idx="12">
                  <c:v>936589</c:v>
                </c:pt>
                <c:pt idx="13">
                  <c:v>1135689</c:v>
                </c:pt>
                <c:pt idx="14">
                  <c:v>1140320</c:v>
                </c:pt>
              </c:numCache>
            </c:numRef>
          </c:val>
        </c:ser>
        <c:axId val="186344192"/>
        <c:axId val="186346112"/>
      </c:barChart>
      <c:catAx>
        <c:axId val="1863441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346112"/>
        <c:crosses val="autoZero"/>
        <c:auto val="1"/>
        <c:lblAlgn val="ctr"/>
        <c:lblOffset val="100"/>
      </c:catAx>
      <c:valAx>
        <c:axId val="186346112"/>
        <c:scaling>
          <c:orientation val="minMax"/>
          <c:max val="400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344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'１．CVP分析_データがない場合'!$B$7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'１．CVP分析_データがない場合'!$A$8:$A$22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'１．CVP分析_データがない場合'!$B$8:$B$22</c:f>
              <c:numCache>
                <c:formatCode>#,##0;[Red]\-#,##0</c:formatCode>
                <c:ptCount val="15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3250000</c:v>
                </c:pt>
                <c:pt idx="14">
                  <c:v>3500000</c:v>
                </c:pt>
              </c:numCache>
            </c:numRef>
          </c:val>
        </c:ser>
        <c:ser>
          <c:idx val="1"/>
          <c:order val="1"/>
          <c:tx>
            <c:strRef>
              <c:f>'１．CVP分析_データがない場合'!$C$7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'１．CVP分析_データがない場合'!$A$8:$A$22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'１．CVP分析_データがない場合'!$C$8:$C$22</c:f>
              <c:numCache>
                <c:formatCode>#,##0;[Red]\-#,##0</c:formatCode>
                <c:ptCount val="15"/>
                <c:pt idx="0">
                  <c:v>1920000</c:v>
                </c:pt>
                <c:pt idx="1">
                  <c:v>1995000</c:v>
                </c:pt>
                <c:pt idx="2">
                  <c:v>2070000</c:v>
                </c:pt>
                <c:pt idx="3">
                  <c:v>2145000</c:v>
                </c:pt>
                <c:pt idx="4">
                  <c:v>2220000</c:v>
                </c:pt>
                <c:pt idx="5">
                  <c:v>2295000</c:v>
                </c:pt>
                <c:pt idx="6">
                  <c:v>2370000</c:v>
                </c:pt>
                <c:pt idx="7">
                  <c:v>2445000</c:v>
                </c:pt>
                <c:pt idx="8">
                  <c:v>2520000</c:v>
                </c:pt>
                <c:pt idx="9">
                  <c:v>2595000</c:v>
                </c:pt>
                <c:pt idx="10">
                  <c:v>2670000</c:v>
                </c:pt>
                <c:pt idx="11">
                  <c:v>2745000</c:v>
                </c:pt>
                <c:pt idx="12">
                  <c:v>2820000</c:v>
                </c:pt>
                <c:pt idx="13">
                  <c:v>2895000</c:v>
                </c:pt>
                <c:pt idx="14">
                  <c:v>2970000</c:v>
                </c:pt>
              </c:numCache>
            </c:numRef>
          </c:val>
        </c:ser>
        <c:ser>
          <c:idx val="2"/>
          <c:order val="2"/>
          <c:tx>
            <c:strRef>
              <c:f>'１．CVP分析_データがない場合'!$D$7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'１．CVP分析_データがない場合'!$A$8:$A$22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'１．CVP分析_データがない場合'!$D$8:$D$22</c:f>
              <c:numCache>
                <c:formatCode>#,##0;[Red]\-#,##0</c:formatCode>
                <c:ptCount val="15"/>
                <c:pt idx="0">
                  <c:v>1920000</c:v>
                </c:pt>
                <c:pt idx="1">
                  <c:v>1920000</c:v>
                </c:pt>
                <c:pt idx="2">
                  <c:v>1920000</c:v>
                </c:pt>
                <c:pt idx="3">
                  <c:v>1920000</c:v>
                </c:pt>
                <c:pt idx="4">
                  <c:v>1920000</c:v>
                </c:pt>
                <c:pt idx="5">
                  <c:v>1920000</c:v>
                </c:pt>
                <c:pt idx="6">
                  <c:v>1920000</c:v>
                </c:pt>
                <c:pt idx="7">
                  <c:v>1920000</c:v>
                </c:pt>
                <c:pt idx="8">
                  <c:v>1920000</c:v>
                </c:pt>
                <c:pt idx="9">
                  <c:v>1920000</c:v>
                </c:pt>
                <c:pt idx="10">
                  <c:v>1920000</c:v>
                </c:pt>
                <c:pt idx="11">
                  <c:v>1920000</c:v>
                </c:pt>
                <c:pt idx="12">
                  <c:v>1920000</c:v>
                </c:pt>
                <c:pt idx="13">
                  <c:v>1920000</c:v>
                </c:pt>
                <c:pt idx="14">
                  <c:v>1920000</c:v>
                </c:pt>
              </c:numCache>
            </c:numRef>
          </c:val>
        </c:ser>
        <c:ser>
          <c:idx val="3"/>
          <c:order val="3"/>
          <c:tx>
            <c:strRef>
              <c:f>'１．CVP分析_データがない場合'!$E$7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val>
            <c:numRef>
              <c:f>'１．CVP分析_データがない場合'!$E$8:$E$22</c:f>
              <c:numCache>
                <c:formatCode>#,##0;[Red]\-#,##0</c:formatCode>
                <c:ptCount val="15"/>
                <c:pt idx="0">
                  <c:v>0</c:v>
                </c:pt>
                <c:pt idx="1">
                  <c:v>75000</c:v>
                </c:pt>
                <c:pt idx="2">
                  <c:v>150000</c:v>
                </c:pt>
                <c:pt idx="3">
                  <c:v>225000</c:v>
                </c:pt>
                <c:pt idx="4">
                  <c:v>300000</c:v>
                </c:pt>
                <c:pt idx="5">
                  <c:v>375000</c:v>
                </c:pt>
                <c:pt idx="6">
                  <c:v>450000</c:v>
                </c:pt>
                <c:pt idx="7">
                  <c:v>525000</c:v>
                </c:pt>
                <c:pt idx="8">
                  <c:v>600000</c:v>
                </c:pt>
                <c:pt idx="9">
                  <c:v>675000</c:v>
                </c:pt>
                <c:pt idx="10">
                  <c:v>750000</c:v>
                </c:pt>
                <c:pt idx="11">
                  <c:v>825000</c:v>
                </c:pt>
                <c:pt idx="12">
                  <c:v>900000</c:v>
                </c:pt>
                <c:pt idx="13">
                  <c:v>975000</c:v>
                </c:pt>
                <c:pt idx="14">
                  <c:v>1050000</c:v>
                </c:pt>
              </c:numCache>
            </c:numRef>
          </c:val>
        </c:ser>
        <c:marker val="1"/>
        <c:axId val="186401920"/>
        <c:axId val="186403840"/>
      </c:lineChart>
      <c:catAx>
        <c:axId val="1864019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403840"/>
        <c:crosses val="autoZero"/>
        <c:auto val="1"/>
        <c:lblAlgn val="ctr"/>
        <c:lblOffset val="100"/>
      </c:catAx>
      <c:valAx>
        <c:axId val="186403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4019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'１．CVP分析_データがない場合'!$B$7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'１．CVP分析_データがない場合'!$A$8:$A$22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'１．CVP分析_データがない場合'!$B$8:$B$22</c:f>
              <c:numCache>
                <c:formatCode>#,##0;[Red]\-#,##0</c:formatCode>
                <c:ptCount val="15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3250000</c:v>
                </c:pt>
                <c:pt idx="14">
                  <c:v>3500000</c:v>
                </c:pt>
              </c:numCache>
            </c:numRef>
          </c:val>
        </c:ser>
        <c:hiLowLines/>
        <c:marker val="1"/>
        <c:axId val="186518528"/>
        <c:axId val="186528896"/>
      </c:lineChart>
      <c:catAx>
        <c:axId val="18651852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528896"/>
        <c:crosses val="autoZero"/>
        <c:auto val="1"/>
        <c:lblAlgn val="ctr"/>
        <c:lblOffset val="100"/>
      </c:catAx>
      <c:valAx>
        <c:axId val="186528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5185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'１．CVP分析_データがない場合'!$C$7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'１．CVP分析_データがない場合'!$A$8:$A$22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'１．CVP分析_データがない場合'!$C$8:$C$22</c:f>
              <c:numCache>
                <c:formatCode>#,##0;[Red]\-#,##0</c:formatCode>
                <c:ptCount val="15"/>
                <c:pt idx="0">
                  <c:v>1920000</c:v>
                </c:pt>
                <c:pt idx="1">
                  <c:v>1995000</c:v>
                </c:pt>
                <c:pt idx="2">
                  <c:v>2070000</c:v>
                </c:pt>
                <c:pt idx="3">
                  <c:v>2145000</c:v>
                </c:pt>
                <c:pt idx="4">
                  <c:v>2220000</c:v>
                </c:pt>
                <c:pt idx="5">
                  <c:v>2295000</c:v>
                </c:pt>
                <c:pt idx="6">
                  <c:v>2370000</c:v>
                </c:pt>
                <c:pt idx="7">
                  <c:v>2445000</c:v>
                </c:pt>
                <c:pt idx="8">
                  <c:v>2520000</c:v>
                </c:pt>
                <c:pt idx="9">
                  <c:v>2595000</c:v>
                </c:pt>
                <c:pt idx="10">
                  <c:v>2670000</c:v>
                </c:pt>
                <c:pt idx="11">
                  <c:v>2745000</c:v>
                </c:pt>
                <c:pt idx="12">
                  <c:v>2820000</c:v>
                </c:pt>
                <c:pt idx="13">
                  <c:v>2895000</c:v>
                </c:pt>
                <c:pt idx="14">
                  <c:v>2970000</c:v>
                </c:pt>
              </c:numCache>
            </c:numRef>
          </c:val>
        </c:ser>
        <c:ser>
          <c:idx val="1"/>
          <c:order val="1"/>
          <c:tx>
            <c:strRef>
              <c:f>'１．CVP分析_データがない場合'!$D$7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val>
            <c:numRef>
              <c:f>'１．CVP分析_データがない場合'!$D$8:$D$22</c:f>
              <c:numCache>
                <c:formatCode>#,##0;[Red]\-#,##0</c:formatCode>
                <c:ptCount val="15"/>
                <c:pt idx="0">
                  <c:v>1920000</c:v>
                </c:pt>
                <c:pt idx="1">
                  <c:v>1920000</c:v>
                </c:pt>
                <c:pt idx="2">
                  <c:v>1920000</c:v>
                </c:pt>
                <c:pt idx="3">
                  <c:v>1920000</c:v>
                </c:pt>
                <c:pt idx="4">
                  <c:v>1920000</c:v>
                </c:pt>
                <c:pt idx="5">
                  <c:v>1920000</c:v>
                </c:pt>
                <c:pt idx="6">
                  <c:v>1920000</c:v>
                </c:pt>
                <c:pt idx="7">
                  <c:v>1920000</c:v>
                </c:pt>
                <c:pt idx="8">
                  <c:v>1920000</c:v>
                </c:pt>
                <c:pt idx="9">
                  <c:v>1920000</c:v>
                </c:pt>
                <c:pt idx="10">
                  <c:v>1920000</c:v>
                </c:pt>
                <c:pt idx="11">
                  <c:v>1920000</c:v>
                </c:pt>
                <c:pt idx="12">
                  <c:v>1920000</c:v>
                </c:pt>
                <c:pt idx="13">
                  <c:v>1920000</c:v>
                </c:pt>
                <c:pt idx="14">
                  <c:v>1920000</c:v>
                </c:pt>
              </c:numCache>
            </c:numRef>
          </c:val>
        </c:ser>
        <c:ser>
          <c:idx val="2"/>
          <c:order val="2"/>
          <c:tx>
            <c:strRef>
              <c:f>'１．CVP分析_データがない場合'!$E$7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val>
            <c:numRef>
              <c:f>'１．CVP分析_データがない場合'!$E$8:$E$22</c:f>
              <c:numCache>
                <c:formatCode>#,##0;[Red]\-#,##0</c:formatCode>
                <c:ptCount val="15"/>
                <c:pt idx="0">
                  <c:v>0</c:v>
                </c:pt>
                <c:pt idx="1">
                  <c:v>75000</c:v>
                </c:pt>
                <c:pt idx="2">
                  <c:v>150000</c:v>
                </c:pt>
                <c:pt idx="3">
                  <c:v>225000</c:v>
                </c:pt>
                <c:pt idx="4">
                  <c:v>300000</c:v>
                </c:pt>
                <c:pt idx="5">
                  <c:v>375000</c:v>
                </c:pt>
                <c:pt idx="6">
                  <c:v>450000</c:v>
                </c:pt>
                <c:pt idx="7">
                  <c:v>525000</c:v>
                </c:pt>
                <c:pt idx="8">
                  <c:v>600000</c:v>
                </c:pt>
                <c:pt idx="9">
                  <c:v>675000</c:v>
                </c:pt>
                <c:pt idx="10">
                  <c:v>750000</c:v>
                </c:pt>
                <c:pt idx="11">
                  <c:v>825000</c:v>
                </c:pt>
                <c:pt idx="12">
                  <c:v>900000</c:v>
                </c:pt>
                <c:pt idx="13">
                  <c:v>975000</c:v>
                </c:pt>
                <c:pt idx="14">
                  <c:v>1050000</c:v>
                </c:pt>
              </c:numCache>
            </c:numRef>
          </c:val>
        </c:ser>
        <c:marker val="1"/>
        <c:axId val="186546432"/>
        <c:axId val="186564992"/>
      </c:lineChart>
      <c:catAx>
        <c:axId val="1865464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564992"/>
        <c:crosses val="autoZero"/>
        <c:auto val="1"/>
        <c:lblAlgn val="ctr"/>
        <c:lblOffset val="100"/>
      </c:catAx>
      <c:valAx>
        <c:axId val="186564992"/>
        <c:scaling>
          <c:orientation val="minMax"/>
          <c:max val="400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5464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'２．営業の努力目標を設定する'!$F$11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'２．営業の努力目標を設定する'!$A$12:$A$26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'２．営業の努力目標を設定する'!$F$12:$F$26</c:f>
              <c:numCache>
                <c:formatCode>#,##0;[Red]\-#,##0</c:formatCode>
                <c:ptCount val="15"/>
                <c:pt idx="0">
                  <c:v>-3504.375</c:v>
                </c:pt>
                <c:pt idx="1">
                  <c:v>241226.33571428573</c:v>
                </c:pt>
                <c:pt idx="2">
                  <c:v>485957.04642857146</c:v>
                </c:pt>
                <c:pt idx="3">
                  <c:v>730687.75714285718</c:v>
                </c:pt>
                <c:pt idx="4">
                  <c:v>975418.46785714291</c:v>
                </c:pt>
                <c:pt idx="5">
                  <c:v>1220149.1785714286</c:v>
                </c:pt>
                <c:pt idx="6">
                  <c:v>1464879.8892857144</c:v>
                </c:pt>
                <c:pt idx="7">
                  <c:v>1709610.6</c:v>
                </c:pt>
                <c:pt idx="8">
                  <c:v>1954341.3107142858</c:v>
                </c:pt>
                <c:pt idx="9">
                  <c:v>2199072.0214285715</c:v>
                </c:pt>
                <c:pt idx="10">
                  <c:v>2443802.7321428573</c:v>
                </c:pt>
                <c:pt idx="11">
                  <c:v>2688533.442857143</c:v>
                </c:pt>
                <c:pt idx="12">
                  <c:v>2933264.1535714287</c:v>
                </c:pt>
                <c:pt idx="13">
                  <c:v>3177994.8642857145</c:v>
                </c:pt>
                <c:pt idx="14">
                  <c:v>3422725.5750000002</c:v>
                </c:pt>
              </c:numCache>
            </c:numRef>
          </c:val>
        </c:ser>
        <c:ser>
          <c:idx val="1"/>
          <c:order val="1"/>
          <c:tx>
            <c:strRef>
              <c:f>'２．営業の努力目標を設定する'!$G$11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'２．営業の努力目標を設定する'!$A$12:$A$26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'２．営業の努力目標を設定する'!$G$12:$G$26</c:f>
              <c:numCache>
                <c:formatCode>#,##0;[Red]\-#,##0</c:formatCode>
                <c:ptCount val="15"/>
                <c:pt idx="0">
                  <c:v>439038.38541666674</c:v>
                </c:pt>
                <c:pt idx="1">
                  <c:v>640443.56130952388</c:v>
                </c:pt>
                <c:pt idx="2">
                  <c:v>841848.73720238102</c:v>
                </c:pt>
                <c:pt idx="3">
                  <c:v>1043253.9130952382</c:v>
                </c:pt>
                <c:pt idx="4">
                  <c:v>1244659.0889880953</c:v>
                </c:pt>
                <c:pt idx="5">
                  <c:v>1446064.2648809524</c:v>
                </c:pt>
                <c:pt idx="6">
                  <c:v>1647469.4407738096</c:v>
                </c:pt>
                <c:pt idx="7">
                  <c:v>1848874.6166666667</c:v>
                </c:pt>
                <c:pt idx="8">
                  <c:v>2050279.7925595238</c:v>
                </c:pt>
                <c:pt idx="9">
                  <c:v>2251684.968452381</c:v>
                </c:pt>
                <c:pt idx="10">
                  <c:v>2453090.1443452379</c:v>
                </c:pt>
                <c:pt idx="11">
                  <c:v>2654495.3202380957</c:v>
                </c:pt>
                <c:pt idx="12">
                  <c:v>2855900.4961309526</c:v>
                </c:pt>
                <c:pt idx="13">
                  <c:v>3057305.6720238095</c:v>
                </c:pt>
                <c:pt idx="14">
                  <c:v>3258710.8479166664</c:v>
                </c:pt>
              </c:numCache>
            </c:numRef>
          </c:val>
        </c:ser>
        <c:ser>
          <c:idx val="2"/>
          <c:order val="2"/>
          <c:tx>
            <c:strRef>
              <c:f>'２．営業の努力目標を設定する'!$H$11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'２．営業の努力目標を設定する'!$A$12:$A$26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'２．営業の努力目標を設定する'!$H$12:$H$26</c:f>
              <c:numCache>
                <c:formatCode>#,##0;[Red]\-#,##0</c:formatCode>
                <c:ptCount val="15"/>
                <c:pt idx="0">
                  <c:v>439038.38541666674</c:v>
                </c:pt>
                <c:pt idx="1">
                  <c:v>439038.38541666674</c:v>
                </c:pt>
                <c:pt idx="2">
                  <c:v>439038.38541666674</c:v>
                </c:pt>
                <c:pt idx="3">
                  <c:v>439038.38541666674</c:v>
                </c:pt>
                <c:pt idx="4">
                  <c:v>439038.38541666674</c:v>
                </c:pt>
                <c:pt idx="5">
                  <c:v>439038.38541666674</c:v>
                </c:pt>
                <c:pt idx="6">
                  <c:v>439038.38541666674</c:v>
                </c:pt>
                <c:pt idx="7">
                  <c:v>439038.38541666674</c:v>
                </c:pt>
                <c:pt idx="8">
                  <c:v>439038.38541666674</c:v>
                </c:pt>
                <c:pt idx="9">
                  <c:v>439038.38541666674</c:v>
                </c:pt>
                <c:pt idx="10">
                  <c:v>439038.38541666674</c:v>
                </c:pt>
                <c:pt idx="11">
                  <c:v>439038.38541666674</c:v>
                </c:pt>
                <c:pt idx="12">
                  <c:v>439038.38541666674</c:v>
                </c:pt>
                <c:pt idx="13">
                  <c:v>439038.38541666674</c:v>
                </c:pt>
                <c:pt idx="14">
                  <c:v>439038.38541666674</c:v>
                </c:pt>
              </c:numCache>
            </c:numRef>
          </c:val>
        </c:ser>
        <c:ser>
          <c:idx val="3"/>
          <c:order val="3"/>
          <c:tx>
            <c:strRef>
              <c:f>'２．営業の努力目標を設定する'!$I$11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cat>
            <c:numRef>
              <c:f>'２．営業の努力目標を設定する'!$A$12:$A$26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'２．営業の努力目標を設定する'!$I$12:$I$26</c:f>
              <c:numCache>
                <c:formatCode>#,##0;[Red]\-#,##0</c:formatCode>
                <c:ptCount val="15"/>
                <c:pt idx="0">
                  <c:v>0</c:v>
                </c:pt>
                <c:pt idx="1">
                  <c:v>201405.17589285714</c:v>
                </c:pt>
                <c:pt idx="2">
                  <c:v>402810.35178571427</c:v>
                </c:pt>
                <c:pt idx="3">
                  <c:v>604215.52767857141</c:v>
                </c:pt>
                <c:pt idx="4">
                  <c:v>805620.70357142854</c:v>
                </c:pt>
                <c:pt idx="5">
                  <c:v>1007025.8794642857</c:v>
                </c:pt>
                <c:pt idx="6">
                  <c:v>1208431.0553571428</c:v>
                </c:pt>
                <c:pt idx="7">
                  <c:v>1409836.23125</c:v>
                </c:pt>
                <c:pt idx="8">
                  <c:v>1611241.4071428571</c:v>
                </c:pt>
                <c:pt idx="9">
                  <c:v>1812646.5830357142</c:v>
                </c:pt>
                <c:pt idx="10">
                  <c:v>2014051.7589285711</c:v>
                </c:pt>
                <c:pt idx="11">
                  <c:v>2215456.9348214287</c:v>
                </c:pt>
                <c:pt idx="12">
                  <c:v>2416862.1107142856</c:v>
                </c:pt>
                <c:pt idx="13">
                  <c:v>2618267.2866071425</c:v>
                </c:pt>
                <c:pt idx="14">
                  <c:v>2819672.4624999994</c:v>
                </c:pt>
              </c:numCache>
            </c:numRef>
          </c:val>
        </c:ser>
        <c:marker val="1"/>
        <c:axId val="186595584"/>
        <c:axId val="186610048"/>
      </c:lineChart>
      <c:catAx>
        <c:axId val="1865955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610048"/>
        <c:crosses val="autoZero"/>
        <c:auto val="1"/>
        <c:lblAlgn val="ctr"/>
        <c:lblOffset val="100"/>
      </c:catAx>
      <c:valAx>
        <c:axId val="186610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5955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'２．営業の努力目標を設定する'!$B$11</c:f>
              <c:strCache>
                <c:ptCount val="1"/>
                <c:pt idx="0">
                  <c:v>売上額</c:v>
                </c:pt>
              </c:strCache>
            </c:strRef>
          </c:tx>
          <c:cat>
            <c:numRef>
              <c:f>'２．営業の努力目標を設定する'!$A$12:$A$26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'２．営業の努力目標を設定する'!$B$12:$B$26</c:f>
              <c:numCache>
                <c:formatCode>#,##0;[Red]\-#,##0</c:formatCode>
                <c:ptCount val="15"/>
                <c:pt idx="0">
                  <c:v>0</c:v>
                </c:pt>
                <c:pt idx="1">
                  <c:v>254657</c:v>
                </c:pt>
                <c:pt idx="2">
                  <c:v>406347</c:v>
                </c:pt>
                <c:pt idx="3">
                  <c:v>678903</c:v>
                </c:pt>
                <c:pt idx="4">
                  <c:v>876056</c:v>
                </c:pt>
                <c:pt idx="5">
                  <c:v>1353486</c:v>
                </c:pt>
                <c:pt idx="6">
                  <c:v>1560590</c:v>
                </c:pt>
                <c:pt idx="7">
                  <c:v>1736520</c:v>
                </c:pt>
                <c:pt idx="8">
                  <c:v>1963591</c:v>
                </c:pt>
                <c:pt idx="9">
                  <c:v>2225543</c:v>
                </c:pt>
                <c:pt idx="10">
                  <c:v>2465893</c:v>
                </c:pt>
                <c:pt idx="11">
                  <c:v>2658563</c:v>
                </c:pt>
                <c:pt idx="12">
                  <c:v>2920502</c:v>
                </c:pt>
                <c:pt idx="13">
                  <c:v>3158056</c:v>
                </c:pt>
                <c:pt idx="14">
                  <c:v>3385452</c:v>
                </c:pt>
              </c:numCache>
            </c:numRef>
          </c:val>
        </c:ser>
        <c:axId val="186720256"/>
        <c:axId val="186722176"/>
      </c:barChart>
      <c:catAx>
        <c:axId val="18672025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722176"/>
        <c:crosses val="autoZero"/>
        <c:auto val="1"/>
        <c:lblAlgn val="ctr"/>
        <c:lblOffset val="100"/>
      </c:catAx>
      <c:valAx>
        <c:axId val="186722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720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'２．営業の努力目標を設定する'!$C$11</c:f>
              <c:strCache>
                <c:ptCount val="1"/>
                <c:pt idx="0">
                  <c:v>経費</c:v>
                </c:pt>
              </c:strCache>
            </c:strRef>
          </c:tx>
          <c:cat>
            <c:numRef>
              <c:f>'２．営業の努力目標を設定する'!$A$12:$A$26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'２．営業の努力目標を設定する'!$C$12:$C$26</c:f>
              <c:numCache>
                <c:formatCode>#,##0;[Red]\-#,##0</c:formatCode>
                <c:ptCount val="15"/>
                <c:pt idx="0">
                  <c:v>500000</c:v>
                </c:pt>
                <c:pt idx="1">
                  <c:v>690992.75</c:v>
                </c:pt>
                <c:pt idx="2">
                  <c:v>804760.25</c:v>
                </c:pt>
                <c:pt idx="3">
                  <c:v>1009177.25</c:v>
                </c:pt>
                <c:pt idx="4">
                  <c:v>1157042</c:v>
                </c:pt>
                <c:pt idx="5">
                  <c:v>1515114.5</c:v>
                </c:pt>
                <c:pt idx="6">
                  <c:v>1670442.5</c:v>
                </c:pt>
                <c:pt idx="7">
                  <c:v>1802390</c:v>
                </c:pt>
                <c:pt idx="8">
                  <c:v>1972693.25</c:v>
                </c:pt>
                <c:pt idx="9">
                  <c:v>2169157.25</c:v>
                </c:pt>
                <c:pt idx="10">
                  <c:v>2549419.75</c:v>
                </c:pt>
                <c:pt idx="11">
                  <c:v>2693922.25</c:v>
                </c:pt>
                <c:pt idx="12">
                  <c:v>2890376.5</c:v>
                </c:pt>
                <c:pt idx="13">
                  <c:v>3068542</c:v>
                </c:pt>
                <c:pt idx="14">
                  <c:v>3239089</c:v>
                </c:pt>
              </c:numCache>
            </c:numRef>
          </c:val>
        </c:ser>
        <c:ser>
          <c:idx val="1"/>
          <c:order val="1"/>
          <c:tx>
            <c:strRef>
              <c:f>'２．営業の努力目標を設定する'!$D$11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'２．営業の努力目標を設定する'!$D$12:$D$26</c:f>
              <c:numCache>
                <c:formatCode>#,##0;[Red]\-#,##0</c:formatCode>
                <c:ptCount val="15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700000</c:v>
                </c:pt>
                <c:pt idx="11">
                  <c:v>700000</c:v>
                </c:pt>
                <c:pt idx="12">
                  <c:v>700000</c:v>
                </c:pt>
                <c:pt idx="13">
                  <c:v>700000</c:v>
                </c:pt>
                <c:pt idx="14">
                  <c:v>700000</c:v>
                </c:pt>
              </c:numCache>
            </c:numRef>
          </c:val>
        </c:ser>
        <c:ser>
          <c:idx val="2"/>
          <c:order val="2"/>
          <c:tx>
            <c:strRef>
              <c:f>'２．営業の努力目標を設定する'!$E$11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'２．営業の努力目標を設定する'!$E$12:$E$26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190992.75</c:v>
                </c:pt>
                <c:pt idx="2">
                  <c:v>304760.25</c:v>
                </c:pt>
                <c:pt idx="3">
                  <c:v>509177.25</c:v>
                </c:pt>
                <c:pt idx="4">
                  <c:v>657042</c:v>
                </c:pt>
                <c:pt idx="5">
                  <c:v>1015114.5</c:v>
                </c:pt>
                <c:pt idx="6">
                  <c:v>1170442.5</c:v>
                </c:pt>
                <c:pt idx="7">
                  <c:v>1302390</c:v>
                </c:pt>
                <c:pt idx="8">
                  <c:v>1472693.25</c:v>
                </c:pt>
                <c:pt idx="9">
                  <c:v>1669157.25</c:v>
                </c:pt>
                <c:pt idx="10">
                  <c:v>1849419.75</c:v>
                </c:pt>
                <c:pt idx="11">
                  <c:v>1993922.25</c:v>
                </c:pt>
                <c:pt idx="12">
                  <c:v>2190376.5</c:v>
                </c:pt>
                <c:pt idx="13">
                  <c:v>2368542</c:v>
                </c:pt>
                <c:pt idx="14">
                  <c:v>2539089</c:v>
                </c:pt>
              </c:numCache>
            </c:numRef>
          </c:val>
        </c:ser>
        <c:axId val="186731520"/>
        <c:axId val="186754176"/>
      </c:barChart>
      <c:catAx>
        <c:axId val="1867315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754176"/>
        <c:crosses val="autoZero"/>
        <c:auto val="1"/>
        <c:lblAlgn val="ctr"/>
        <c:lblOffset val="100"/>
      </c:catAx>
      <c:valAx>
        <c:axId val="186754176"/>
        <c:scaling>
          <c:orientation val="minMax"/>
          <c:max val="400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731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'２．開発の努力目標を設定する'!$F$11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'２．開発の努力目標を設定する'!$A$12:$A$26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'２．開発の努力目標を設定する'!$F$12:$F$26</c:f>
              <c:numCache>
                <c:formatCode>#,##0;[Red]\-#,##0</c:formatCode>
                <c:ptCount val="15"/>
                <c:pt idx="0">
                  <c:v>28891.666666666686</c:v>
                </c:pt>
                <c:pt idx="1">
                  <c:v>73888.095238095266</c:v>
                </c:pt>
                <c:pt idx="2">
                  <c:v>118884.52380952383</c:v>
                </c:pt>
                <c:pt idx="3">
                  <c:v>163880.9523809524</c:v>
                </c:pt>
                <c:pt idx="4">
                  <c:v>208877.38095238098</c:v>
                </c:pt>
                <c:pt idx="5">
                  <c:v>253873.80952380956</c:v>
                </c:pt>
                <c:pt idx="6">
                  <c:v>298870.23809523811</c:v>
                </c:pt>
                <c:pt idx="7">
                  <c:v>343866.66666666669</c:v>
                </c:pt>
                <c:pt idx="8">
                  <c:v>388863.09523809527</c:v>
                </c:pt>
                <c:pt idx="9">
                  <c:v>433859.52380952385</c:v>
                </c:pt>
                <c:pt idx="10">
                  <c:v>478855.95238095243</c:v>
                </c:pt>
                <c:pt idx="11">
                  <c:v>523852.38095238101</c:v>
                </c:pt>
                <c:pt idx="12">
                  <c:v>568848.80952380947</c:v>
                </c:pt>
                <c:pt idx="13">
                  <c:v>613845.23809523811</c:v>
                </c:pt>
                <c:pt idx="14">
                  <c:v>658841.66666666674</c:v>
                </c:pt>
              </c:numCache>
            </c:numRef>
          </c:val>
        </c:ser>
        <c:ser>
          <c:idx val="1"/>
          <c:order val="1"/>
          <c:tx>
            <c:strRef>
              <c:f>'２．開発の努力目標を設定する'!$G$11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'２．開発の努力目標を設定する'!$A$12:$A$26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'２．開発の努力目標を設定する'!$G$12:$G$26</c:f>
              <c:numCache>
                <c:formatCode>#,##0;[Red]\-#,##0</c:formatCode>
                <c:ptCount val="15"/>
                <c:pt idx="0">
                  <c:v>375389.16666666669</c:v>
                </c:pt>
                <c:pt idx="1">
                  <c:v>389531.66666666669</c:v>
                </c:pt>
                <c:pt idx="2">
                  <c:v>403674.16666666669</c:v>
                </c:pt>
                <c:pt idx="3">
                  <c:v>417816.66666666669</c:v>
                </c:pt>
                <c:pt idx="4">
                  <c:v>431959.16666666669</c:v>
                </c:pt>
                <c:pt idx="5">
                  <c:v>446101.66666666669</c:v>
                </c:pt>
                <c:pt idx="6">
                  <c:v>460244.16666666669</c:v>
                </c:pt>
                <c:pt idx="7">
                  <c:v>474386.66666666669</c:v>
                </c:pt>
                <c:pt idx="8">
                  <c:v>488529.16666666669</c:v>
                </c:pt>
                <c:pt idx="9">
                  <c:v>502671.66666666669</c:v>
                </c:pt>
                <c:pt idx="10">
                  <c:v>516814.16666666669</c:v>
                </c:pt>
                <c:pt idx="11">
                  <c:v>530956.66666666674</c:v>
                </c:pt>
                <c:pt idx="12">
                  <c:v>545099.16666666674</c:v>
                </c:pt>
                <c:pt idx="13">
                  <c:v>559241.66666666674</c:v>
                </c:pt>
                <c:pt idx="14">
                  <c:v>573384.16666666674</c:v>
                </c:pt>
              </c:numCache>
            </c:numRef>
          </c:val>
        </c:ser>
        <c:ser>
          <c:idx val="2"/>
          <c:order val="2"/>
          <c:tx>
            <c:strRef>
              <c:f>'２．開発の努力目標を設定する'!$H$11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'２．開発の努力目標を設定する'!$A$12:$A$26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'２．開発の努力目標を設定する'!$H$12:$H$26</c:f>
              <c:numCache>
                <c:formatCode>#,##0;[Red]\-#,##0</c:formatCode>
                <c:ptCount val="15"/>
                <c:pt idx="0">
                  <c:v>375389.16666666669</c:v>
                </c:pt>
                <c:pt idx="1">
                  <c:v>375389.16666666669</c:v>
                </c:pt>
                <c:pt idx="2">
                  <c:v>375389.16666666669</c:v>
                </c:pt>
                <c:pt idx="3">
                  <c:v>375389.16666666669</c:v>
                </c:pt>
                <c:pt idx="4">
                  <c:v>375389.16666666669</c:v>
                </c:pt>
                <c:pt idx="5">
                  <c:v>375389.16666666669</c:v>
                </c:pt>
                <c:pt idx="6">
                  <c:v>375389.16666666669</c:v>
                </c:pt>
                <c:pt idx="7">
                  <c:v>375389.16666666669</c:v>
                </c:pt>
                <c:pt idx="8">
                  <c:v>375389.16666666669</c:v>
                </c:pt>
                <c:pt idx="9">
                  <c:v>375389.16666666669</c:v>
                </c:pt>
                <c:pt idx="10">
                  <c:v>375389.16666666669</c:v>
                </c:pt>
                <c:pt idx="11">
                  <c:v>375389.16666666669</c:v>
                </c:pt>
                <c:pt idx="12">
                  <c:v>375389.16666666669</c:v>
                </c:pt>
                <c:pt idx="13">
                  <c:v>375389.16666666669</c:v>
                </c:pt>
                <c:pt idx="14">
                  <c:v>375389.16666666669</c:v>
                </c:pt>
              </c:numCache>
            </c:numRef>
          </c:val>
        </c:ser>
        <c:ser>
          <c:idx val="3"/>
          <c:order val="3"/>
          <c:tx>
            <c:strRef>
              <c:f>'２．開発の努力目標を設定する'!$I$11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cat>
            <c:numRef>
              <c:f>'２．開発の努力目標を設定する'!$A$12:$A$26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'２．開発の努力目標を設定する'!$I$12:$I$26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14142.5</c:v>
                </c:pt>
                <c:pt idx="2">
                  <c:v>28285</c:v>
                </c:pt>
                <c:pt idx="3">
                  <c:v>42427.5</c:v>
                </c:pt>
                <c:pt idx="4">
                  <c:v>56570</c:v>
                </c:pt>
                <c:pt idx="5">
                  <c:v>70712.5</c:v>
                </c:pt>
                <c:pt idx="6">
                  <c:v>84855</c:v>
                </c:pt>
                <c:pt idx="7">
                  <c:v>98997.5</c:v>
                </c:pt>
                <c:pt idx="8">
                  <c:v>113140</c:v>
                </c:pt>
                <c:pt idx="9">
                  <c:v>127282.5</c:v>
                </c:pt>
                <c:pt idx="10">
                  <c:v>141425</c:v>
                </c:pt>
                <c:pt idx="11">
                  <c:v>155567.50000000006</c:v>
                </c:pt>
                <c:pt idx="12">
                  <c:v>169710.00000000006</c:v>
                </c:pt>
                <c:pt idx="13">
                  <c:v>183852.50000000006</c:v>
                </c:pt>
                <c:pt idx="14">
                  <c:v>197995.00000000006</c:v>
                </c:pt>
              </c:numCache>
            </c:numRef>
          </c:val>
        </c:ser>
        <c:marker val="1"/>
        <c:axId val="186793344"/>
        <c:axId val="186803712"/>
      </c:lineChart>
      <c:catAx>
        <c:axId val="1867933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803712"/>
        <c:crosses val="autoZero"/>
        <c:auto val="1"/>
        <c:lblAlgn val="ctr"/>
        <c:lblOffset val="100"/>
      </c:catAx>
      <c:valAx>
        <c:axId val="186803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7933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'２．開発の努力目標を設定する'!$B$11</c:f>
              <c:strCache>
                <c:ptCount val="1"/>
                <c:pt idx="0">
                  <c:v>売上額</c:v>
                </c:pt>
              </c:strCache>
            </c:strRef>
          </c:tx>
          <c:cat>
            <c:numRef>
              <c:f>'２．開発の努力目標を設定する'!$A$12:$A$26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'２．開発の努力目標を設定する'!$B$12:$B$26</c:f>
              <c:numCache>
                <c:formatCode>#,##0;[Red]\-#,##0</c:formatCode>
                <c:ptCount val="15"/>
                <c:pt idx="0">
                  <c:v>0</c:v>
                </c:pt>
                <c:pt idx="1">
                  <c:v>53000</c:v>
                </c:pt>
                <c:pt idx="2">
                  <c:v>125000</c:v>
                </c:pt>
                <c:pt idx="3">
                  <c:v>198000</c:v>
                </c:pt>
                <c:pt idx="4">
                  <c:v>210000</c:v>
                </c:pt>
                <c:pt idx="5">
                  <c:v>260000</c:v>
                </c:pt>
                <c:pt idx="6">
                  <c:v>315000</c:v>
                </c:pt>
                <c:pt idx="7">
                  <c:v>365000</c:v>
                </c:pt>
                <c:pt idx="8">
                  <c:v>389000</c:v>
                </c:pt>
                <c:pt idx="9">
                  <c:v>413000</c:v>
                </c:pt>
                <c:pt idx="10">
                  <c:v>476000</c:v>
                </c:pt>
                <c:pt idx="11">
                  <c:v>514000</c:v>
                </c:pt>
                <c:pt idx="12">
                  <c:v>580000</c:v>
                </c:pt>
                <c:pt idx="13">
                  <c:v>620000</c:v>
                </c:pt>
                <c:pt idx="14">
                  <c:v>640000</c:v>
                </c:pt>
              </c:numCache>
            </c:numRef>
          </c:val>
        </c:ser>
        <c:axId val="186651776"/>
        <c:axId val="186653696"/>
      </c:barChart>
      <c:catAx>
        <c:axId val="1866517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653696"/>
        <c:crosses val="autoZero"/>
        <c:auto val="1"/>
        <c:lblAlgn val="ctr"/>
        <c:lblOffset val="100"/>
      </c:catAx>
      <c:valAx>
        <c:axId val="186653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651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'２．開発の努力目標を設定する'!$C$11</c:f>
              <c:strCache>
                <c:ptCount val="1"/>
                <c:pt idx="0">
                  <c:v>経費</c:v>
                </c:pt>
              </c:strCache>
            </c:strRef>
          </c:tx>
          <c:cat>
            <c:numRef>
              <c:f>'２．開発の努力目標を設定する'!$A$12:$A$26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'２．開発の努力目標を設定する'!$C$12:$C$26</c:f>
              <c:numCache>
                <c:formatCode>#,##0;[Red]\-#,##0</c:formatCode>
                <c:ptCount val="15"/>
                <c:pt idx="0">
                  <c:v>400000</c:v>
                </c:pt>
                <c:pt idx="1">
                  <c:v>405300</c:v>
                </c:pt>
                <c:pt idx="2">
                  <c:v>412500</c:v>
                </c:pt>
                <c:pt idx="3">
                  <c:v>419800</c:v>
                </c:pt>
                <c:pt idx="4">
                  <c:v>421000</c:v>
                </c:pt>
                <c:pt idx="5">
                  <c:v>426000</c:v>
                </c:pt>
                <c:pt idx="6">
                  <c:v>431500</c:v>
                </c:pt>
                <c:pt idx="7">
                  <c:v>436500</c:v>
                </c:pt>
                <c:pt idx="8">
                  <c:v>438900</c:v>
                </c:pt>
                <c:pt idx="9">
                  <c:v>541300</c:v>
                </c:pt>
                <c:pt idx="10">
                  <c:v>547600</c:v>
                </c:pt>
                <c:pt idx="11">
                  <c:v>551400</c:v>
                </c:pt>
                <c:pt idx="12">
                  <c:v>558000</c:v>
                </c:pt>
                <c:pt idx="13">
                  <c:v>562000</c:v>
                </c:pt>
                <c:pt idx="14">
                  <c:v>564000</c:v>
                </c:pt>
              </c:numCache>
            </c:numRef>
          </c:val>
        </c:ser>
        <c:ser>
          <c:idx val="1"/>
          <c:order val="1"/>
          <c:tx>
            <c:strRef>
              <c:f>'２．開発の努力目標を設定する'!$D$11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'２．開発の努力目標を設定する'!$D$12:$D$26</c:f>
              <c:numCache>
                <c:formatCode>#,##0;[Red]\-#,##0</c:formatCode>
                <c:ptCount val="15"/>
                <c:pt idx="0">
                  <c:v>400000</c:v>
                </c:pt>
                <c:pt idx="1">
                  <c:v>400000</c:v>
                </c:pt>
                <c:pt idx="2">
                  <c:v>400000</c:v>
                </c:pt>
                <c:pt idx="3">
                  <c:v>400000</c:v>
                </c:pt>
                <c:pt idx="4">
                  <c:v>400000</c:v>
                </c:pt>
                <c:pt idx="5">
                  <c:v>400000</c:v>
                </c:pt>
                <c:pt idx="6">
                  <c:v>400000</c:v>
                </c:pt>
                <c:pt idx="7">
                  <c:v>400000</c:v>
                </c:pt>
                <c:pt idx="8">
                  <c:v>400000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  <c:pt idx="12">
                  <c:v>500000</c:v>
                </c:pt>
                <c:pt idx="13">
                  <c:v>500000</c:v>
                </c:pt>
                <c:pt idx="14">
                  <c:v>500000</c:v>
                </c:pt>
              </c:numCache>
            </c:numRef>
          </c:val>
        </c:ser>
        <c:ser>
          <c:idx val="2"/>
          <c:order val="2"/>
          <c:tx>
            <c:strRef>
              <c:f>'２．開発の努力目標を設定する'!$E$11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'２．開発の努力目標を設定する'!$E$12:$E$26</c:f>
              <c:numCache>
                <c:formatCode>#,##0;[Red]\-#,##0</c:formatCode>
                <c:ptCount val="15"/>
                <c:pt idx="0">
                  <c:v>0</c:v>
                </c:pt>
                <c:pt idx="1">
                  <c:v>5300</c:v>
                </c:pt>
                <c:pt idx="2">
                  <c:v>12500</c:v>
                </c:pt>
                <c:pt idx="3">
                  <c:v>19800</c:v>
                </c:pt>
                <c:pt idx="4">
                  <c:v>21000</c:v>
                </c:pt>
                <c:pt idx="5">
                  <c:v>26000</c:v>
                </c:pt>
                <c:pt idx="6">
                  <c:v>31500</c:v>
                </c:pt>
                <c:pt idx="7">
                  <c:v>36500</c:v>
                </c:pt>
                <c:pt idx="8">
                  <c:v>38900</c:v>
                </c:pt>
                <c:pt idx="9">
                  <c:v>41300</c:v>
                </c:pt>
                <c:pt idx="10">
                  <c:v>47600</c:v>
                </c:pt>
                <c:pt idx="11">
                  <c:v>51400</c:v>
                </c:pt>
                <c:pt idx="12">
                  <c:v>58000</c:v>
                </c:pt>
                <c:pt idx="13">
                  <c:v>62000</c:v>
                </c:pt>
                <c:pt idx="14">
                  <c:v>64000</c:v>
                </c:pt>
              </c:numCache>
            </c:numRef>
          </c:val>
        </c:ser>
        <c:axId val="186847616"/>
        <c:axId val="186849536"/>
      </c:barChart>
      <c:catAx>
        <c:axId val="1868476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849536"/>
        <c:crosses val="autoZero"/>
        <c:auto val="1"/>
        <c:lblAlgn val="ctr"/>
        <c:lblOffset val="100"/>
      </c:catAx>
      <c:valAx>
        <c:axId val="186849536"/>
        <c:scaling>
          <c:orientation val="minMax"/>
          <c:max val="400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847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'２．時間の観点でCVP分析する'!$F$11</c:f>
              <c:strCache>
                <c:ptCount val="1"/>
                <c:pt idx="0">
                  <c:v>予定工数</c:v>
                </c:pt>
              </c:strCache>
            </c:strRef>
          </c:tx>
          <c:marker>
            <c:symbol val="none"/>
          </c:marker>
          <c:cat>
            <c:numRef>
              <c:f>'２．時間の観点でCVP分析する'!$A$12:$A$26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'２．時間の観点でCVP分析する'!$F$12:$F$26</c:f>
              <c:numCache>
                <c:formatCode>#,##0;[Red]\-#,##0</c:formatCode>
                <c:ptCount val="15"/>
                <c:pt idx="0">
                  <c:v>6.9666666666666615</c:v>
                </c:pt>
                <c:pt idx="1">
                  <c:v>12.866666666666662</c:v>
                </c:pt>
                <c:pt idx="2">
                  <c:v>18.766666666666662</c:v>
                </c:pt>
                <c:pt idx="3">
                  <c:v>24.666666666666664</c:v>
                </c:pt>
                <c:pt idx="4">
                  <c:v>30.566666666666663</c:v>
                </c:pt>
                <c:pt idx="5">
                  <c:v>36.466666666666661</c:v>
                </c:pt>
                <c:pt idx="6">
                  <c:v>42.366666666666667</c:v>
                </c:pt>
                <c:pt idx="7">
                  <c:v>48.266666666666666</c:v>
                </c:pt>
                <c:pt idx="8">
                  <c:v>54.166666666666664</c:v>
                </c:pt>
                <c:pt idx="9">
                  <c:v>60.066666666666663</c:v>
                </c:pt>
                <c:pt idx="10">
                  <c:v>65.966666666666669</c:v>
                </c:pt>
                <c:pt idx="11">
                  <c:v>71.866666666666674</c:v>
                </c:pt>
                <c:pt idx="12">
                  <c:v>77.76666666666668</c:v>
                </c:pt>
                <c:pt idx="13">
                  <c:v>83.666666666666657</c:v>
                </c:pt>
                <c:pt idx="14">
                  <c:v>89.566666666666663</c:v>
                </c:pt>
              </c:numCache>
            </c:numRef>
          </c:val>
        </c:ser>
        <c:ser>
          <c:idx val="1"/>
          <c:order val="1"/>
          <c:tx>
            <c:strRef>
              <c:f>'２．時間の観点でCVP分析する'!$G$11</c:f>
              <c:strCache>
                <c:ptCount val="1"/>
                <c:pt idx="0">
                  <c:v>実工数</c:v>
                </c:pt>
              </c:strCache>
            </c:strRef>
          </c:tx>
          <c:marker>
            <c:symbol val="none"/>
          </c:marker>
          <c:cat>
            <c:numRef>
              <c:f>'２．時間の観点でCVP分析する'!$A$12:$A$26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'２．時間の観点でCVP分析する'!$G$12:$G$26</c:f>
              <c:numCache>
                <c:formatCode>#,##0;[Red]\-#,##0</c:formatCode>
                <c:ptCount val="15"/>
                <c:pt idx="0">
                  <c:v>22.583333333333336</c:v>
                </c:pt>
                <c:pt idx="1">
                  <c:v>25.976190476190478</c:v>
                </c:pt>
                <c:pt idx="2">
                  <c:v>29.36904761904762</c:v>
                </c:pt>
                <c:pt idx="3">
                  <c:v>32.761904761904766</c:v>
                </c:pt>
                <c:pt idx="4">
                  <c:v>36.154761904761905</c:v>
                </c:pt>
                <c:pt idx="5">
                  <c:v>39.547619047619051</c:v>
                </c:pt>
                <c:pt idx="6">
                  <c:v>42.94047619047619</c:v>
                </c:pt>
                <c:pt idx="7">
                  <c:v>46.333333333333336</c:v>
                </c:pt>
                <c:pt idx="8">
                  <c:v>49.726190476190482</c:v>
                </c:pt>
                <c:pt idx="9">
                  <c:v>53.11904761904762</c:v>
                </c:pt>
                <c:pt idx="10">
                  <c:v>56.511904761904766</c:v>
                </c:pt>
                <c:pt idx="11">
                  <c:v>59.904761904761905</c:v>
                </c:pt>
                <c:pt idx="12">
                  <c:v>63.297619047619051</c:v>
                </c:pt>
                <c:pt idx="13">
                  <c:v>66.69047619047619</c:v>
                </c:pt>
                <c:pt idx="14">
                  <c:v>70.083333333333343</c:v>
                </c:pt>
              </c:numCache>
            </c:numRef>
          </c:val>
        </c:ser>
        <c:ser>
          <c:idx val="2"/>
          <c:order val="2"/>
          <c:tx>
            <c:strRef>
              <c:f>'２．時間の観点でCVP分析する'!$H$11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'２．時間の観点でCVP分析する'!$A$12:$A$26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'２．時間の観点でCVP分析する'!$H$12:$H$26</c:f>
              <c:numCache>
                <c:formatCode>#,##0;[Red]\-#,##0</c:formatCode>
                <c:ptCount val="15"/>
                <c:pt idx="0">
                  <c:v>22.583333333333336</c:v>
                </c:pt>
                <c:pt idx="1">
                  <c:v>22.583333333333336</c:v>
                </c:pt>
                <c:pt idx="2">
                  <c:v>22.583333333333336</c:v>
                </c:pt>
                <c:pt idx="3">
                  <c:v>22.583333333333336</c:v>
                </c:pt>
                <c:pt idx="4">
                  <c:v>22.583333333333336</c:v>
                </c:pt>
                <c:pt idx="5">
                  <c:v>22.583333333333336</c:v>
                </c:pt>
                <c:pt idx="6">
                  <c:v>22.583333333333336</c:v>
                </c:pt>
                <c:pt idx="7">
                  <c:v>22.583333333333336</c:v>
                </c:pt>
                <c:pt idx="8">
                  <c:v>22.583333333333336</c:v>
                </c:pt>
                <c:pt idx="9">
                  <c:v>22.583333333333336</c:v>
                </c:pt>
                <c:pt idx="10">
                  <c:v>22.583333333333336</c:v>
                </c:pt>
                <c:pt idx="11">
                  <c:v>22.583333333333336</c:v>
                </c:pt>
                <c:pt idx="12">
                  <c:v>22.583333333333336</c:v>
                </c:pt>
                <c:pt idx="13">
                  <c:v>22.583333333333336</c:v>
                </c:pt>
                <c:pt idx="14">
                  <c:v>22.583333333333336</c:v>
                </c:pt>
              </c:numCache>
            </c:numRef>
          </c:val>
        </c:ser>
        <c:ser>
          <c:idx val="3"/>
          <c:order val="3"/>
          <c:tx>
            <c:strRef>
              <c:f>'２．時間の観点でCVP分析する'!$I$11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cat>
            <c:numRef>
              <c:f>'２．時間の観点でCVP分析する'!$A$12:$A$26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'２．時間の観点でCVP分析する'!$I$12:$I$26</c:f>
              <c:numCache>
                <c:formatCode>#,##0;[Red]\-#,##0</c:formatCode>
                <c:ptCount val="15"/>
                <c:pt idx="0">
                  <c:v>0</c:v>
                </c:pt>
                <c:pt idx="1">
                  <c:v>3.3928571428571423</c:v>
                </c:pt>
                <c:pt idx="2">
                  <c:v>6.7857142857142847</c:v>
                </c:pt>
                <c:pt idx="3">
                  <c:v>10.178571428571431</c:v>
                </c:pt>
                <c:pt idx="4">
                  <c:v>13.571428571428569</c:v>
                </c:pt>
                <c:pt idx="5">
                  <c:v>16.964285714285715</c:v>
                </c:pt>
                <c:pt idx="6">
                  <c:v>20.357142857142854</c:v>
                </c:pt>
                <c:pt idx="7">
                  <c:v>23.75</c:v>
                </c:pt>
                <c:pt idx="8">
                  <c:v>27.142857142857146</c:v>
                </c:pt>
                <c:pt idx="9">
                  <c:v>30.535714285714285</c:v>
                </c:pt>
                <c:pt idx="10">
                  <c:v>33.928571428571431</c:v>
                </c:pt>
                <c:pt idx="11">
                  <c:v>37.321428571428569</c:v>
                </c:pt>
                <c:pt idx="12">
                  <c:v>40.714285714285715</c:v>
                </c:pt>
                <c:pt idx="13">
                  <c:v>44.107142857142854</c:v>
                </c:pt>
                <c:pt idx="14">
                  <c:v>47.500000000000007</c:v>
                </c:pt>
              </c:numCache>
            </c:numRef>
          </c:val>
        </c:ser>
        <c:marker val="1"/>
        <c:axId val="187069184"/>
        <c:axId val="187071104"/>
      </c:lineChart>
      <c:catAx>
        <c:axId val="1870691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7071104"/>
        <c:crosses val="autoZero"/>
        <c:auto val="1"/>
        <c:lblAlgn val="ctr"/>
        <c:lblOffset val="100"/>
      </c:catAx>
      <c:valAx>
        <c:axId val="187071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時間</a:t>
                </a:r>
                <a:r>
                  <a:rPr lang="en-US" altLang="ja-JP"/>
                  <a:t>(</a:t>
                </a:r>
                <a:r>
                  <a:rPr lang="ja-JP" altLang="en-US"/>
                  <a:t>時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tickLblPos val="nextTo"/>
        <c:crossAx val="1870691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'２．時間の観点でCVP分析する'!$B$11</c:f>
              <c:strCache>
                <c:ptCount val="1"/>
                <c:pt idx="0">
                  <c:v>予定工数</c:v>
                </c:pt>
              </c:strCache>
            </c:strRef>
          </c:tx>
          <c:cat>
            <c:numRef>
              <c:f>'２．時間の観点でCVP分析する'!$A$12:$A$26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'２．時間の観点でCVP分析する'!$B$12:$B$26</c:f>
              <c:numCache>
                <c:formatCode>#,##0;[Red]\-#,##0</c:formatCode>
                <c:ptCount val="15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20</c:v>
                </c:pt>
                <c:pt idx="4">
                  <c:v>28</c:v>
                </c:pt>
                <c:pt idx="5">
                  <c:v>37</c:v>
                </c:pt>
                <c:pt idx="6">
                  <c:v>48</c:v>
                </c:pt>
                <c:pt idx="7">
                  <c:v>53</c:v>
                </c:pt>
                <c:pt idx="8">
                  <c:v>58</c:v>
                </c:pt>
                <c:pt idx="9">
                  <c:v>62</c:v>
                </c:pt>
                <c:pt idx="10">
                  <c:v>64</c:v>
                </c:pt>
                <c:pt idx="11">
                  <c:v>71</c:v>
                </c:pt>
                <c:pt idx="12">
                  <c:v>74</c:v>
                </c:pt>
                <c:pt idx="13">
                  <c:v>80</c:v>
                </c:pt>
                <c:pt idx="14">
                  <c:v>92</c:v>
                </c:pt>
              </c:numCache>
            </c:numRef>
          </c:val>
        </c:ser>
        <c:axId val="187099392"/>
        <c:axId val="186917248"/>
      </c:barChart>
      <c:catAx>
        <c:axId val="1870993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917248"/>
        <c:crosses val="autoZero"/>
        <c:auto val="1"/>
        <c:lblAlgn val="ctr"/>
        <c:lblOffset val="100"/>
      </c:catAx>
      <c:valAx>
        <c:axId val="186917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時間</a:t>
                </a:r>
                <a:r>
                  <a:rPr lang="en-US" altLang="ja-JP"/>
                  <a:t>(</a:t>
                </a:r>
                <a:r>
                  <a:rPr lang="ja-JP" altLang="en-US"/>
                  <a:t>時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7099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'２．時間の観点でCVP分析する'!$C$11</c:f>
              <c:strCache>
                <c:ptCount val="1"/>
                <c:pt idx="0">
                  <c:v>実工数</c:v>
                </c:pt>
              </c:strCache>
            </c:strRef>
          </c:tx>
          <c:cat>
            <c:numRef>
              <c:f>'２．時間の観点でCVP分析する'!$A$12:$A$26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'２．時間の観点でCVP分析する'!$C$12:$C$26</c:f>
              <c:numCache>
                <c:formatCode>#,##0;[Red]\-#,##0</c:formatCode>
                <c:ptCount val="15"/>
                <c:pt idx="0">
                  <c:v>23</c:v>
                </c:pt>
                <c:pt idx="1">
                  <c:v>25</c:v>
                </c:pt>
                <c:pt idx="2">
                  <c:v>31</c:v>
                </c:pt>
                <c:pt idx="3">
                  <c:v>35</c:v>
                </c:pt>
                <c:pt idx="4">
                  <c:v>38</c:v>
                </c:pt>
                <c:pt idx="5">
                  <c:v>39</c:v>
                </c:pt>
                <c:pt idx="6">
                  <c:v>43</c:v>
                </c:pt>
                <c:pt idx="7">
                  <c:v>45</c:v>
                </c:pt>
                <c:pt idx="8">
                  <c:v>49</c:v>
                </c:pt>
                <c:pt idx="9">
                  <c:v>51</c:v>
                </c:pt>
                <c:pt idx="10">
                  <c:v>54</c:v>
                </c:pt>
                <c:pt idx="11">
                  <c:v>57</c:v>
                </c:pt>
                <c:pt idx="12">
                  <c:v>59</c:v>
                </c:pt>
                <c:pt idx="13">
                  <c:v>67</c:v>
                </c:pt>
                <c:pt idx="14">
                  <c:v>79</c:v>
                </c:pt>
              </c:numCache>
            </c:numRef>
          </c:val>
        </c:ser>
        <c:ser>
          <c:idx val="1"/>
          <c:order val="1"/>
          <c:tx>
            <c:strRef>
              <c:f>'２．時間の観点でCVP分析する'!$D$11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'２．時間の観点でCVP分析する'!$D$12:$D$26</c:f>
              <c:numCache>
                <c:formatCode>#,##0;[Red]\-#,##0</c:formatCode>
                <c:ptCount val="1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</c:ser>
        <c:ser>
          <c:idx val="2"/>
          <c:order val="2"/>
          <c:tx>
            <c:strRef>
              <c:f>'２．時間の観点でCVP分析する'!$E$11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'２．時間の観点でCVP分析する'!$E$12:$E$26</c:f>
              <c:numCache>
                <c:formatCode>#,##0;[Red]\-#,##0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  <c:pt idx="7">
                  <c:v>25</c:v>
                </c:pt>
                <c:pt idx="8">
                  <c:v>29</c:v>
                </c:pt>
                <c:pt idx="9">
                  <c:v>31</c:v>
                </c:pt>
                <c:pt idx="10">
                  <c:v>34</c:v>
                </c:pt>
                <c:pt idx="11">
                  <c:v>37</c:v>
                </c:pt>
                <c:pt idx="12">
                  <c:v>39</c:v>
                </c:pt>
                <c:pt idx="13">
                  <c:v>47</c:v>
                </c:pt>
                <c:pt idx="14">
                  <c:v>59</c:v>
                </c:pt>
              </c:numCache>
            </c:numRef>
          </c:val>
        </c:ser>
        <c:axId val="186947072"/>
        <c:axId val="186948992"/>
      </c:barChart>
      <c:catAx>
        <c:axId val="1869470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86948992"/>
        <c:crosses val="autoZero"/>
        <c:auto val="1"/>
        <c:lblAlgn val="ctr"/>
        <c:lblOffset val="100"/>
      </c:catAx>
      <c:valAx>
        <c:axId val="186948992"/>
        <c:scaling>
          <c:orientation val="minMax"/>
          <c:max val="1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時間</a:t>
                </a:r>
                <a:r>
                  <a:rPr lang="en-US" altLang="ja-JP"/>
                  <a:t>(</a:t>
                </a:r>
                <a:r>
                  <a:rPr lang="ja-JP" altLang="en-US"/>
                  <a:t>時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86947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'３．成長による処理数の変化'!$A$9:$A$23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'３．成長による処理数の変化'!$B$9:$B$23</c:f>
              <c:numCache>
                <c:formatCode>General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</c:numCache>
            </c:numRef>
          </c:val>
        </c:ser>
        <c:hiLowLines/>
        <c:marker val="1"/>
        <c:axId val="187219968"/>
        <c:axId val="187221888"/>
      </c:lineChart>
      <c:catAx>
        <c:axId val="1872199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作業日数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221888"/>
        <c:crosses val="autoZero"/>
        <c:auto val="1"/>
        <c:lblAlgn val="ctr"/>
        <c:lblOffset val="100"/>
      </c:catAx>
      <c:valAx>
        <c:axId val="187221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個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87219968"/>
        <c:crosses val="autoZero"/>
        <c:crossBetween val="midCat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'３．成長による処理数の変化'!$A$9:$A$23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'３．成長による処理数の変化'!$B$9:$B$23</c:f>
              <c:numCache>
                <c:formatCode>General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'３．成長による処理数の変化'!$A$9:$A$23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'３．成長による処理数の変化'!$E$9:$E$23</c:f>
              <c:numCache>
                <c:formatCode>General</c:formatCode>
                <c:ptCount val="15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numRef>
              <c:f>'３．成長による処理数の変化'!$A$9:$A$23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'３．成長による処理数の変化'!$H$9:$H$23</c:f>
              <c:numCache>
                <c:formatCode>0.00_ </c:formatCode>
                <c:ptCount val="15"/>
                <c:pt idx="0">
                  <c:v>10</c:v>
                </c:pt>
                <c:pt idx="1">
                  <c:v>11.571428571428571</c:v>
                </c:pt>
                <c:pt idx="2">
                  <c:v>13.142857142857142</c:v>
                </c:pt>
                <c:pt idx="3">
                  <c:v>14.714285714285714</c:v>
                </c:pt>
                <c:pt idx="4">
                  <c:v>16.285714285714285</c:v>
                </c:pt>
                <c:pt idx="5">
                  <c:v>17.857142857142858</c:v>
                </c:pt>
                <c:pt idx="6">
                  <c:v>19.428571428571431</c:v>
                </c:pt>
                <c:pt idx="7">
                  <c:v>21.000000000000004</c:v>
                </c:pt>
                <c:pt idx="8">
                  <c:v>22.571428571428577</c:v>
                </c:pt>
                <c:pt idx="9">
                  <c:v>24.142857142857149</c:v>
                </c:pt>
                <c:pt idx="10">
                  <c:v>25.714285714285722</c:v>
                </c:pt>
                <c:pt idx="11">
                  <c:v>27.285714285714295</c:v>
                </c:pt>
                <c:pt idx="12">
                  <c:v>28.857142857142868</c:v>
                </c:pt>
                <c:pt idx="13">
                  <c:v>30.428571428571441</c:v>
                </c:pt>
                <c:pt idx="14">
                  <c:v>32.000000000000014</c:v>
                </c:pt>
              </c:numCache>
            </c:numRef>
          </c:val>
        </c:ser>
        <c:marker val="1"/>
        <c:axId val="187124352"/>
        <c:axId val="187134720"/>
      </c:lineChart>
      <c:catAx>
        <c:axId val="1871243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作業日数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134720"/>
        <c:crosses val="autoZero"/>
        <c:auto val="1"/>
        <c:lblAlgn val="ctr"/>
        <c:lblOffset val="100"/>
      </c:catAx>
      <c:valAx>
        <c:axId val="187134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個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87124352"/>
        <c:crosses val="autoZero"/>
        <c:crossBetween val="midCat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'３．成長による処理数の変化'!$A$9:$A$23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'３．成長による処理数の変化'!$D$9:$D$24</c:f>
              <c:numCache>
                <c:formatCode>0.0_ </c:formatCode>
                <c:ptCount val="16"/>
                <c:pt idx="0">
                  <c:v>42</c:v>
                </c:pt>
                <c:pt idx="1">
                  <c:v>38.18181818181818</c:v>
                </c:pt>
                <c:pt idx="2">
                  <c:v>35</c:v>
                </c:pt>
                <c:pt idx="3">
                  <c:v>32.307692307692307</c:v>
                </c:pt>
                <c:pt idx="4">
                  <c:v>30</c:v>
                </c:pt>
                <c:pt idx="5">
                  <c:v>26.25</c:v>
                </c:pt>
                <c:pt idx="6">
                  <c:v>23.333333333333332</c:v>
                </c:pt>
                <c:pt idx="7">
                  <c:v>21</c:v>
                </c:pt>
                <c:pt idx="8">
                  <c:v>18.260869565217391</c:v>
                </c:pt>
                <c:pt idx="9">
                  <c:v>16.153846153846153</c:v>
                </c:pt>
                <c:pt idx="10">
                  <c:v>14</c:v>
                </c:pt>
                <c:pt idx="11">
                  <c:v>13.548387096774194</c:v>
                </c:pt>
                <c:pt idx="12">
                  <c:v>13.125</c:v>
                </c:pt>
                <c:pt idx="13">
                  <c:v>13.125</c:v>
                </c:pt>
                <c:pt idx="14">
                  <c:v>13.125</c:v>
                </c:pt>
                <c:pt idx="15">
                  <c:v>13.125</c:v>
                </c:pt>
              </c:numCache>
            </c:numRef>
          </c:val>
        </c:ser>
        <c:hiLowLines/>
        <c:marker val="1"/>
        <c:axId val="187163008"/>
        <c:axId val="187164928"/>
      </c:lineChart>
      <c:catAx>
        <c:axId val="1871630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処理数</a:t>
                </a:r>
                <a:r>
                  <a:rPr lang="en-US"/>
                  <a:t>(</a:t>
                </a:r>
                <a:r>
                  <a:rPr lang="ja-JP"/>
                  <a:t>個</a:t>
                </a:r>
                <a:r>
                  <a:rPr lang="en-US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87164928"/>
        <c:crosses val="autoZero"/>
        <c:auto val="1"/>
        <c:lblAlgn val="ctr"/>
        <c:lblOffset val="100"/>
      </c:catAx>
      <c:valAx>
        <c:axId val="187164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作業時間</a:t>
                </a:r>
                <a:r>
                  <a:rPr lang="en-US" altLang="ja-JP"/>
                  <a:t>(</a:t>
                </a:r>
                <a:r>
                  <a:rPr lang="ja-JP" altLang="en-US"/>
                  <a:t>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0.0_ " sourceLinked="1"/>
        <c:tickLblPos val="nextTo"/>
        <c:crossAx val="187163008"/>
        <c:crosses val="autoZero"/>
        <c:crossBetween val="midCat"/>
      </c:valAx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'３．【補足】成長曲線'!$A$9:$A$23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'３．【補足】成長曲線'!$B$9:$B$23</c:f>
              <c:numCache>
                <c:formatCode>General</c:formatCode>
                <c:ptCount val="15"/>
                <c:pt idx="0">
                  <c:v>16384</c:v>
                </c:pt>
                <c:pt idx="1">
                  <c:v>24576</c:v>
                </c:pt>
                <c:pt idx="2">
                  <c:v>28672</c:v>
                </c:pt>
                <c:pt idx="3">
                  <c:v>30720</c:v>
                </c:pt>
                <c:pt idx="4">
                  <c:v>31744</c:v>
                </c:pt>
                <c:pt idx="5">
                  <c:v>32256</c:v>
                </c:pt>
                <c:pt idx="6">
                  <c:v>32512</c:v>
                </c:pt>
                <c:pt idx="7">
                  <c:v>32640</c:v>
                </c:pt>
                <c:pt idx="8">
                  <c:v>32704</c:v>
                </c:pt>
                <c:pt idx="9">
                  <c:v>32736</c:v>
                </c:pt>
                <c:pt idx="10">
                  <c:v>32752</c:v>
                </c:pt>
                <c:pt idx="11">
                  <c:v>32760</c:v>
                </c:pt>
                <c:pt idx="12">
                  <c:v>32764</c:v>
                </c:pt>
                <c:pt idx="13">
                  <c:v>32766</c:v>
                </c:pt>
                <c:pt idx="14">
                  <c:v>32767</c:v>
                </c:pt>
              </c:numCache>
            </c:numRef>
          </c:val>
        </c:ser>
        <c:hiLowLines/>
        <c:marker val="1"/>
        <c:axId val="187508992"/>
        <c:axId val="187519360"/>
      </c:lineChart>
      <c:catAx>
        <c:axId val="1875089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作業日数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519360"/>
        <c:crosses val="autoZero"/>
        <c:auto val="1"/>
        <c:lblAlgn val="ctr"/>
        <c:lblOffset val="100"/>
      </c:catAx>
      <c:valAx>
        <c:axId val="187519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個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87508992"/>
        <c:crosses val="autoZero"/>
        <c:crossBetween val="midCat"/>
      </c:valAx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'３．【補足】成長曲線'!$A$9:$A$23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'３．【補足】成長曲線'!$B$9:$B$23</c:f>
              <c:numCache>
                <c:formatCode>General</c:formatCode>
                <c:ptCount val="15"/>
                <c:pt idx="0">
                  <c:v>16384</c:v>
                </c:pt>
                <c:pt idx="1">
                  <c:v>24576</c:v>
                </c:pt>
                <c:pt idx="2">
                  <c:v>28672</c:v>
                </c:pt>
                <c:pt idx="3">
                  <c:v>30720</c:v>
                </c:pt>
                <c:pt idx="4">
                  <c:v>31744</c:v>
                </c:pt>
                <c:pt idx="5">
                  <c:v>32256</c:v>
                </c:pt>
                <c:pt idx="6">
                  <c:v>32512</c:v>
                </c:pt>
                <c:pt idx="7">
                  <c:v>32640</c:v>
                </c:pt>
                <c:pt idx="8">
                  <c:v>32704</c:v>
                </c:pt>
                <c:pt idx="9">
                  <c:v>32736</c:v>
                </c:pt>
                <c:pt idx="10">
                  <c:v>32752</c:v>
                </c:pt>
                <c:pt idx="11">
                  <c:v>32760</c:v>
                </c:pt>
                <c:pt idx="12">
                  <c:v>32764</c:v>
                </c:pt>
                <c:pt idx="13">
                  <c:v>32766</c:v>
                </c:pt>
                <c:pt idx="14">
                  <c:v>32767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'３．【補足】成長曲線'!$E$9:$E$23</c:f>
              <c:numCache>
                <c:formatCode>General</c:formatCode>
                <c:ptCount val="15"/>
                <c:pt idx="0">
                  <c:v>32767</c:v>
                </c:pt>
                <c:pt idx="1">
                  <c:v>32767</c:v>
                </c:pt>
                <c:pt idx="2">
                  <c:v>32767</c:v>
                </c:pt>
                <c:pt idx="3">
                  <c:v>32767</c:v>
                </c:pt>
                <c:pt idx="4">
                  <c:v>32767</c:v>
                </c:pt>
                <c:pt idx="5">
                  <c:v>32767</c:v>
                </c:pt>
                <c:pt idx="6">
                  <c:v>32767</c:v>
                </c:pt>
                <c:pt idx="7">
                  <c:v>32767</c:v>
                </c:pt>
                <c:pt idx="8">
                  <c:v>32767</c:v>
                </c:pt>
                <c:pt idx="9">
                  <c:v>32767</c:v>
                </c:pt>
                <c:pt idx="10">
                  <c:v>32767</c:v>
                </c:pt>
                <c:pt idx="11">
                  <c:v>32767</c:v>
                </c:pt>
                <c:pt idx="12">
                  <c:v>32767</c:v>
                </c:pt>
                <c:pt idx="13">
                  <c:v>32767</c:v>
                </c:pt>
                <c:pt idx="14">
                  <c:v>32767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'３．【補足】成長曲線'!$H$9:$H$12</c:f>
              <c:numCache>
                <c:formatCode>General</c:formatCode>
                <c:ptCount val="4"/>
                <c:pt idx="0">
                  <c:v>16384</c:v>
                </c:pt>
                <c:pt idx="1">
                  <c:v>21845</c:v>
                </c:pt>
                <c:pt idx="2">
                  <c:v>27306</c:v>
                </c:pt>
                <c:pt idx="3">
                  <c:v>32767</c:v>
                </c:pt>
              </c:numCache>
            </c:numRef>
          </c:val>
        </c:ser>
        <c:marker val="1"/>
        <c:axId val="187552896"/>
        <c:axId val="187554816"/>
      </c:lineChart>
      <c:catAx>
        <c:axId val="1875528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作業日数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554816"/>
        <c:crosses val="autoZero"/>
        <c:auto val="1"/>
        <c:lblAlgn val="ctr"/>
        <c:lblOffset val="100"/>
      </c:catAx>
      <c:valAx>
        <c:axId val="187554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処理数</a:t>
                </a:r>
                <a:r>
                  <a:rPr lang="en-US" altLang="ja-JP"/>
                  <a:t>(</a:t>
                </a:r>
                <a:r>
                  <a:rPr lang="ja-JP" altLang="en-US"/>
                  <a:t>個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87552896"/>
        <c:crosses val="autoZero"/>
        <c:crossBetween val="midCat"/>
      </c:valAx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'３．【補足】成長曲線'!$A$9:$A$23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'３．【補足】成長曲線'!$C$9:$C$23</c:f>
              <c:numCache>
                <c:formatCode>General</c:formatCode>
                <c:ptCount val="15"/>
                <c:pt idx="0">
                  <c:v>16384</c:v>
                </c:pt>
                <c:pt idx="1">
                  <c:v>8192</c:v>
                </c:pt>
                <c:pt idx="2">
                  <c:v>4096</c:v>
                </c:pt>
                <c:pt idx="3">
                  <c:v>2048</c:v>
                </c:pt>
                <c:pt idx="4">
                  <c:v>1024</c:v>
                </c:pt>
                <c:pt idx="5">
                  <c:v>512</c:v>
                </c:pt>
                <c:pt idx="6">
                  <c:v>256</c:v>
                </c:pt>
                <c:pt idx="7">
                  <c:v>128</c:v>
                </c:pt>
                <c:pt idx="8">
                  <c:v>64</c:v>
                </c:pt>
                <c:pt idx="9">
                  <c:v>32</c:v>
                </c:pt>
                <c:pt idx="10">
                  <c:v>16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</c:ser>
        <c:hiLowLines/>
        <c:marker val="1"/>
        <c:axId val="187570816"/>
        <c:axId val="187589376"/>
      </c:lineChart>
      <c:catAx>
        <c:axId val="1875708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作業日数</a:t>
                </a:r>
                <a:r>
                  <a:rPr lang="en-US"/>
                  <a:t>(</a:t>
                </a:r>
                <a:r>
                  <a:rPr lang="ja-JP"/>
                  <a:t>日</a:t>
                </a:r>
                <a:r>
                  <a:rPr lang="en-US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87589376"/>
        <c:crosses val="autoZero"/>
        <c:auto val="1"/>
        <c:lblAlgn val="ctr"/>
        <c:lblOffset val="100"/>
      </c:catAx>
      <c:valAx>
        <c:axId val="187589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処理数</a:t>
                </a:r>
                <a:r>
                  <a:rPr lang="en-US"/>
                  <a:t>(</a:t>
                </a:r>
                <a:r>
                  <a:rPr lang="ja-JP"/>
                  <a:t>個</a:t>
                </a:r>
                <a:r>
                  <a:rPr lang="en-US"/>
                  <a:t>)</a:t>
                </a:r>
                <a:endParaRPr lang="ja-JP"/>
              </a:p>
            </c:rich>
          </c:tx>
        </c:title>
        <c:numFmt formatCode="General" sourceLinked="1"/>
        <c:tickLblPos val="nextTo"/>
        <c:crossAx val="187570816"/>
        <c:crosses val="autoZero"/>
        <c:crossBetween val="midCat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'５．成功と失敗の可能性'!$F$7:$F$21</c:f>
              <c:numCache>
                <c:formatCode>0.0_);[Red]\(0.0\)</c:formatCode>
                <c:ptCount val="15"/>
                <c:pt idx="0">
                  <c:v>14.5</c:v>
                </c:pt>
                <c:pt idx="1">
                  <c:v>29.6</c:v>
                </c:pt>
                <c:pt idx="2">
                  <c:v>42.9</c:v>
                </c:pt>
                <c:pt idx="3">
                  <c:v>61.2</c:v>
                </c:pt>
                <c:pt idx="4">
                  <c:v>63.5</c:v>
                </c:pt>
                <c:pt idx="5">
                  <c:v>91.8</c:v>
                </c:pt>
                <c:pt idx="6">
                  <c:v>93.1</c:v>
                </c:pt>
                <c:pt idx="7">
                  <c:v>116.8</c:v>
                </c:pt>
                <c:pt idx="8">
                  <c:v>130.5</c:v>
                </c:pt>
                <c:pt idx="9">
                  <c:v>148</c:v>
                </c:pt>
                <c:pt idx="10">
                  <c:v>183.7</c:v>
                </c:pt>
                <c:pt idx="11">
                  <c:v>166.8</c:v>
                </c:pt>
                <c:pt idx="12">
                  <c:v>197.6</c:v>
                </c:pt>
                <c:pt idx="13">
                  <c:v>219.8</c:v>
                </c:pt>
                <c:pt idx="14">
                  <c:v>229.5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'５．成功と失敗の可能性'!$L$7:$L$21</c:f>
              <c:numCache>
                <c:formatCode>0.0_);[Red]\(0.0\)</c:formatCode>
                <c:ptCount val="15"/>
                <c:pt idx="0">
                  <c:v>5.9</c:v>
                </c:pt>
                <c:pt idx="1">
                  <c:v>9.8000000000000007</c:v>
                </c:pt>
                <c:pt idx="2">
                  <c:v>15.6</c:v>
                </c:pt>
                <c:pt idx="3">
                  <c:v>21.6</c:v>
                </c:pt>
                <c:pt idx="4">
                  <c:v>21.5</c:v>
                </c:pt>
                <c:pt idx="5">
                  <c:v>32.4</c:v>
                </c:pt>
                <c:pt idx="6">
                  <c:v>37.1</c:v>
                </c:pt>
                <c:pt idx="7">
                  <c:v>41.6</c:v>
                </c:pt>
                <c:pt idx="8">
                  <c:v>43.2</c:v>
                </c:pt>
                <c:pt idx="9">
                  <c:v>41</c:v>
                </c:pt>
                <c:pt idx="10">
                  <c:v>46.2</c:v>
                </c:pt>
                <c:pt idx="11">
                  <c:v>57.6</c:v>
                </c:pt>
                <c:pt idx="12">
                  <c:v>76.7</c:v>
                </c:pt>
                <c:pt idx="13">
                  <c:v>82.6</c:v>
                </c:pt>
                <c:pt idx="14">
                  <c:v>87</c:v>
                </c:pt>
              </c:numCache>
            </c:numRef>
          </c:val>
        </c:ser>
        <c:marker val="1"/>
        <c:axId val="187647104"/>
        <c:axId val="187649024"/>
      </c:lineChart>
      <c:catAx>
        <c:axId val="1876471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649024"/>
        <c:crosses val="autoZero"/>
        <c:auto val="1"/>
        <c:lblAlgn val="ctr"/>
        <c:lblOffset val="100"/>
      </c:catAx>
      <c:valAx>
        <c:axId val="187649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_);[Red]\(0.0\)" sourceLinked="1"/>
        <c:tickLblPos val="nextTo"/>
        <c:crossAx val="187647104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'５．成功と失敗の可能性'!$C$7:$C$21</c:f>
              <c:numCache>
                <c:formatCode>General</c:formatCode>
                <c:ptCount val="15"/>
                <c:pt idx="0">
                  <c:v>12</c:v>
                </c:pt>
                <c:pt idx="1">
                  <c:v>24</c:v>
                </c:pt>
                <c:pt idx="2">
                  <c:v>32</c:v>
                </c:pt>
                <c:pt idx="3">
                  <c:v>36</c:v>
                </c:pt>
                <c:pt idx="4">
                  <c:v>41</c:v>
                </c:pt>
                <c:pt idx="5">
                  <c:v>49</c:v>
                </c:pt>
                <c:pt idx="6">
                  <c:v>55</c:v>
                </c:pt>
                <c:pt idx="7">
                  <c:v>63</c:v>
                </c:pt>
                <c:pt idx="8">
                  <c:v>65</c:v>
                </c:pt>
                <c:pt idx="9">
                  <c:v>74</c:v>
                </c:pt>
                <c:pt idx="10">
                  <c:v>78</c:v>
                </c:pt>
                <c:pt idx="11">
                  <c:v>82</c:v>
                </c:pt>
                <c:pt idx="12">
                  <c:v>87</c:v>
                </c:pt>
                <c:pt idx="13">
                  <c:v>91</c:v>
                </c:pt>
                <c:pt idx="14">
                  <c:v>98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'５．成功と失敗の可能性'!$D$7:$D$21</c:f>
              <c:numCache>
                <c:formatCode>General</c:formatCode>
                <c:ptCount val="15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</c:numCache>
            </c:numRef>
          </c:val>
        </c:ser>
        <c:marker val="1"/>
        <c:axId val="187694080"/>
        <c:axId val="187901056"/>
      </c:lineChart>
      <c:catAx>
        <c:axId val="1876940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901056"/>
        <c:crosses val="autoZero"/>
        <c:auto val="1"/>
        <c:lblAlgn val="ctr"/>
        <c:lblOffset val="100"/>
      </c:catAx>
      <c:valAx>
        <c:axId val="187901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87694080"/>
        <c:crosses val="autoZero"/>
        <c:crossBetween val="midCat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'５．成功と失敗の可能性'!$H$6</c:f>
              <c:strCache>
                <c:ptCount val="1"/>
                <c:pt idx="0">
                  <c:v>成功可能性</c:v>
                </c:pt>
              </c:strCache>
            </c:strRef>
          </c:tx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'５．成功と失敗の可能性'!$K$7:$K$21</c:f>
              <c:numCache>
                <c:formatCode>0.00_ </c:formatCode>
                <c:ptCount val="15"/>
                <c:pt idx="0">
                  <c:v>0.24104110444751015</c:v>
                </c:pt>
                <c:pt idx="1">
                  <c:v>0.14768607609789683</c:v>
                </c:pt>
                <c:pt idx="2">
                  <c:v>4.1800959774185312E-2</c:v>
                </c:pt>
                <c:pt idx="3">
                  <c:v>2.5431968220870693E-2</c:v>
                </c:pt>
                <c:pt idx="4">
                  <c:v>5.8143768586073126E-2</c:v>
                </c:pt>
                <c:pt idx="5">
                  <c:v>6.3951910889511179E-3</c:v>
                </c:pt>
                <c:pt idx="6">
                  <c:v>2.0872750966567971E-3</c:v>
                </c:pt>
                <c:pt idx="7">
                  <c:v>3.549599027119479E-3</c:v>
                </c:pt>
                <c:pt idx="8">
                  <c:v>1.084405775809574E-2</c:v>
                </c:pt>
                <c:pt idx="9">
                  <c:v>5.7148267173588122E-3</c:v>
                </c:pt>
                <c:pt idx="10">
                  <c:v>1.4209331349661629E-4</c:v>
                </c:pt>
                <c:pt idx="11">
                  <c:v>1.1595581829930916E-2</c:v>
                </c:pt>
                <c:pt idx="12">
                  <c:v>5.4345035311047993E-3</c:v>
                </c:pt>
                <c:pt idx="13">
                  <c:v>9.9063162497535044E-3</c:v>
                </c:pt>
                <c:pt idx="14">
                  <c:v>1.1328093372873124E-2</c:v>
                </c:pt>
              </c:numCache>
            </c:numRef>
          </c:val>
        </c:ser>
        <c:ser>
          <c:idx val="1"/>
          <c:order val="1"/>
          <c:tx>
            <c:strRef>
              <c:f>'５．成功と失敗の可能性'!$Q$6</c:f>
              <c:strCache>
                <c:ptCount val="1"/>
                <c:pt idx="0">
                  <c:v>失敗可能性</c:v>
                </c:pt>
              </c:strCache>
            </c:strRef>
          </c:tx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'５．成功と失敗の可能性'!$Q$7:$Q$21</c:f>
              <c:numCache>
                <c:formatCode>0.00_ </c:formatCode>
                <c:ptCount val="15"/>
                <c:pt idx="0">
                  <c:v>3.8566793012293767E-4</c:v>
                </c:pt>
                <c:pt idx="1">
                  <c:v>2.72507194792251E-2</c:v>
                </c:pt>
                <c:pt idx="2">
                  <c:v>5.411268337411318E-2</c:v>
                </c:pt>
                <c:pt idx="3">
                  <c:v>0.16864453236926155</c:v>
                </c:pt>
                <c:pt idx="4">
                  <c:v>8.6805094457749574E-2</c:v>
                </c:pt>
                <c:pt idx="5">
                  <c:v>0.16941557009335473</c:v>
                </c:pt>
                <c:pt idx="6">
                  <c:v>0.19226268453712891</c:v>
                </c:pt>
                <c:pt idx="7">
                  <c:v>0.11598797662869047</c:v>
                </c:pt>
                <c:pt idx="8">
                  <c:v>0.21799507790722206</c:v>
                </c:pt>
                <c:pt idx="9">
                  <c:v>0.18341296914240071</c:v>
                </c:pt>
                <c:pt idx="10">
                  <c:v>0.25249004484562665</c:v>
                </c:pt>
                <c:pt idx="11">
                  <c:v>0.32132547457496952</c:v>
                </c:pt>
                <c:pt idx="12">
                  <c:v>0.43446121124625797</c:v>
                </c:pt>
                <c:pt idx="13">
                  <c:v>0.42759458572069242</c:v>
                </c:pt>
                <c:pt idx="14">
                  <c:v>0.41897033890925911</c:v>
                </c:pt>
              </c:numCache>
            </c:numRef>
          </c:val>
        </c:ser>
        <c:marker val="1"/>
        <c:axId val="187937920"/>
        <c:axId val="187939840"/>
      </c:lineChart>
      <c:catAx>
        <c:axId val="1879379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7939840"/>
        <c:crosses val="autoZero"/>
        <c:auto val="1"/>
        <c:lblAlgn val="ctr"/>
        <c:lblOffset val="100"/>
      </c:catAx>
      <c:valAx>
        <c:axId val="18793984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可能性</a:t>
                </a:r>
              </a:p>
            </c:rich>
          </c:tx>
        </c:title>
        <c:numFmt formatCode="0.00_ " sourceLinked="1"/>
        <c:tickLblPos val="nextTo"/>
        <c:crossAx val="187937920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'５．成功と失敗の可能性'!$F$7:$F$21</c:f>
              <c:numCache>
                <c:formatCode>0.0_);[Red]\(0.0\)</c:formatCode>
                <c:ptCount val="15"/>
                <c:pt idx="0">
                  <c:v>14.5</c:v>
                </c:pt>
                <c:pt idx="1">
                  <c:v>29.6</c:v>
                </c:pt>
                <c:pt idx="2">
                  <c:v>42.9</c:v>
                </c:pt>
                <c:pt idx="3">
                  <c:v>61.2</c:v>
                </c:pt>
                <c:pt idx="4">
                  <c:v>63.5</c:v>
                </c:pt>
                <c:pt idx="5">
                  <c:v>91.8</c:v>
                </c:pt>
                <c:pt idx="6">
                  <c:v>93.1</c:v>
                </c:pt>
                <c:pt idx="7">
                  <c:v>116.8</c:v>
                </c:pt>
                <c:pt idx="8">
                  <c:v>130.5</c:v>
                </c:pt>
                <c:pt idx="9">
                  <c:v>148</c:v>
                </c:pt>
                <c:pt idx="10">
                  <c:v>183.7</c:v>
                </c:pt>
                <c:pt idx="11">
                  <c:v>166.8</c:v>
                </c:pt>
                <c:pt idx="12">
                  <c:v>197.6</c:v>
                </c:pt>
                <c:pt idx="13">
                  <c:v>219.8</c:v>
                </c:pt>
                <c:pt idx="14">
                  <c:v>229.5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'５．成功と失敗の可能性'!$L$7:$L$21</c:f>
              <c:numCache>
                <c:formatCode>0.0_);[Red]\(0.0\)</c:formatCode>
                <c:ptCount val="15"/>
                <c:pt idx="0">
                  <c:v>5.9</c:v>
                </c:pt>
                <c:pt idx="1">
                  <c:v>9.8000000000000007</c:v>
                </c:pt>
                <c:pt idx="2">
                  <c:v>15.6</c:v>
                </c:pt>
                <c:pt idx="3">
                  <c:v>21.6</c:v>
                </c:pt>
                <c:pt idx="4">
                  <c:v>21.5</c:v>
                </c:pt>
                <c:pt idx="5">
                  <c:v>32.4</c:v>
                </c:pt>
                <c:pt idx="6">
                  <c:v>37.1</c:v>
                </c:pt>
                <c:pt idx="7">
                  <c:v>41.6</c:v>
                </c:pt>
                <c:pt idx="8">
                  <c:v>43.2</c:v>
                </c:pt>
                <c:pt idx="9">
                  <c:v>41</c:v>
                </c:pt>
                <c:pt idx="10">
                  <c:v>46.2</c:v>
                </c:pt>
                <c:pt idx="11">
                  <c:v>57.6</c:v>
                </c:pt>
                <c:pt idx="12">
                  <c:v>76.7</c:v>
                </c:pt>
                <c:pt idx="13">
                  <c:v>82.6</c:v>
                </c:pt>
                <c:pt idx="14">
                  <c:v>87</c:v>
                </c:pt>
              </c:numCache>
            </c:numRef>
          </c:val>
        </c:ser>
        <c:marker val="1"/>
        <c:axId val="188029952"/>
        <c:axId val="188040320"/>
      </c:lineChart>
      <c:catAx>
        <c:axId val="1880299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8040320"/>
        <c:crosses val="autoZero"/>
        <c:auto val="1"/>
        <c:lblAlgn val="ctr"/>
        <c:lblOffset val="100"/>
      </c:catAx>
      <c:valAx>
        <c:axId val="188040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_);[Red]\(0.0\)" sourceLinked="1"/>
        <c:tickLblPos val="nextTo"/>
        <c:crossAx val="188029952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'５．成功と失敗の可能性'!$F$7:$F$21</c:f>
              <c:numCache>
                <c:formatCode>0.0_);[Red]\(0.0\)</c:formatCode>
                <c:ptCount val="15"/>
                <c:pt idx="0">
                  <c:v>14.5</c:v>
                </c:pt>
                <c:pt idx="1">
                  <c:v>29.6</c:v>
                </c:pt>
                <c:pt idx="2">
                  <c:v>42.9</c:v>
                </c:pt>
                <c:pt idx="3">
                  <c:v>61.2</c:v>
                </c:pt>
                <c:pt idx="4">
                  <c:v>63.5</c:v>
                </c:pt>
                <c:pt idx="5">
                  <c:v>91.8</c:v>
                </c:pt>
                <c:pt idx="6">
                  <c:v>93.1</c:v>
                </c:pt>
                <c:pt idx="7">
                  <c:v>116.8</c:v>
                </c:pt>
                <c:pt idx="8">
                  <c:v>130.5</c:v>
                </c:pt>
                <c:pt idx="9">
                  <c:v>148</c:v>
                </c:pt>
                <c:pt idx="10">
                  <c:v>183.7</c:v>
                </c:pt>
                <c:pt idx="11">
                  <c:v>166.8</c:v>
                </c:pt>
                <c:pt idx="12">
                  <c:v>197.6</c:v>
                </c:pt>
                <c:pt idx="13">
                  <c:v>219.8</c:v>
                </c:pt>
                <c:pt idx="14">
                  <c:v>229.5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'５．成功と失敗の可能性'!$A$7:$A$21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'５．成功と失敗の可能性'!$L$7:$L$21</c:f>
              <c:numCache>
                <c:formatCode>0.0_);[Red]\(0.0\)</c:formatCode>
                <c:ptCount val="15"/>
                <c:pt idx="0">
                  <c:v>5.9</c:v>
                </c:pt>
                <c:pt idx="1">
                  <c:v>9.8000000000000007</c:v>
                </c:pt>
                <c:pt idx="2">
                  <c:v>15.6</c:v>
                </c:pt>
                <c:pt idx="3">
                  <c:v>21.6</c:v>
                </c:pt>
                <c:pt idx="4">
                  <c:v>21.5</c:v>
                </c:pt>
                <c:pt idx="5">
                  <c:v>32.4</c:v>
                </c:pt>
                <c:pt idx="6">
                  <c:v>37.1</c:v>
                </c:pt>
                <c:pt idx="7">
                  <c:v>41.6</c:v>
                </c:pt>
                <c:pt idx="8">
                  <c:v>43.2</c:v>
                </c:pt>
                <c:pt idx="9">
                  <c:v>41</c:v>
                </c:pt>
                <c:pt idx="10">
                  <c:v>46.2</c:v>
                </c:pt>
                <c:pt idx="11">
                  <c:v>57.6</c:v>
                </c:pt>
                <c:pt idx="12">
                  <c:v>76.7</c:v>
                </c:pt>
                <c:pt idx="13">
                  <c:v>82.6</c:v>
                </c:pt>
                <c:pt idx="14">
                  <c:v>87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'５．成功と失敗の可能性'!$C$7:$C$21</c:f>
              <c:numCache>
                <c:formatCode>General</c:formatCode>
                <c:ptCount val="15"/>
                <c:pt idx="0">
                  <c:v>12</c:v>
                </c:pt>
                <c:pt idx="1">
                  <c:v>24</c:v>
                </c:pt>
                <c:pt idx="2">
                  <c:v>32</c:v>
                </c:pt>
                <c:pt idx="3">
                  <c:v>36</c:v>
                </c:pt>
                <c:pt idx="4">
                  <c:v>41</c:v>
                </c:pt>
                <c:pt idx="5">
                  <c:v>49</c:v>
                </c:pt>
                <c:pt idx="6">
                  <c:v>55</c:v>
                </c:pt>
                <c:pt idx="7">
                  <c:v>63</c:v>
                </c:pt>
                <c:pt idx="8">
                  <c:v>65</c:v>
                </c:pt>
                <c:pt idx="9">
                  <c:v>74</c:v>
                </c:pt>
                <c:pt idx="10">
                  <c:v>78</c:v>
                </c:pt>
                <c:pt idx="11">
                  <c:v>82</c:v>
                </c:pt>
                <c:pt idx="12">
                  <c:v>87</c:v>
                </c:pt>
                <c:pt idx="13">
                  <c:v>91</c:v>
                </c:pt>
                <c:pt idx="14">
                  <c:v>98</c:v>
                </c:pt>
              </c:numCache>
            </c:numRef>
          </c:val>
        </c:ser>
        <c:marker val="1"/>
        <c:axId val="187825152"/>
        <c:axId val="188097664"/>
      </c:lineChart>
      <c:catAx>
        <c:axId val="1878251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経過日数</a:t>
                </a:r>
                <a:r>
                  <a:rPr lang="en-US" altLang="ja-JP"/>
                  <a:t>(</a:t>
                </a:r>
                <a:r>
                  <a:rPr lang="ja-JP" altLang="en-US"/>
                  <a:t>日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extTo"/>
        <c:crossAx val="188097664"/>
        <c:crosses val="autoZero"/>
        <c:auto val="1"/>
        <c:lblAlgn val="ctr"/>
        <c:lblOffset val="100"/>
      </c:catAx>
      <c:valAx>
        <c:axId val="188097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0.0_);[Red]\(0.0\)" sourceLinked="1"/>
        <c:tickLblPos val="nextTo"/>
        <c:crossAx val="187825152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19</xdr:col>
      <xdr:colOff>457200</xdr:colOff>
      <xdr:row>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19</xdr:col>
      <xdr:colOff>457200</xdr:colOff>
      <xdr:row>44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19</xdr:col>
      <xdr:colOff>457200</xdr:colOff>
      <xdr:row>61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15</xdr:col>
      <xdr:colOff>457200</xdr:colOff>
      <xdr:row>22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15</xdr:col>
      <xdr:colOff>457200</xdr:colOff>
      <xdr:row>39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15</xdr:col>
      <xdr:colOff>457200</xdr:colOff>
      <xdr:row>56</xdr:row>
      <xdr:rowOff>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19</xdr:col>
      <xdr:colOff>457200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19</xdr:col>
      <xdr:colOff>457200</xdr:colOff>
      <xdr:row>43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19</xdr:col>
      <xdr:colOff>457200</xdr:colOff>
      <xdr:row>60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19</xdr:col>
      <xdr:colOff>457200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19</xdr:col>
      <xdr:colOff>457200</xdr:colOff>
      <xdr:row>43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19</xdr:col>
      <xdr:colOff>457200</xdr:colOff>
      <xdr:row>60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19</xdr:col>
      <xdr:colOff>457200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19</xdr:col>
      <xdr:colOff>457200</xdr:colOff>
      <xdr:row>43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19</xdr:col>
      <xdr:colOff>457200</xdr:colOff>
      <xdr:row>60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18</xdr:col>
      <xdr:colOff>457200</xdr:colOff>
      <xdr:row>23</xdr:row>
      <xdr:rowOff>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457200</xdr:colOff>
      <xdr:row>42</xdr:row>
      <xdr:rowOff>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45</xdr:row>
      <xdr:rowOff>0</xdr:rowOff>
    </xdr:from>
    <xdr:to>
      <xdr:col>18</xdr:col>
      <xdr:colOff>457200</xdr:colOff>
      <xdr:row>61</xdr:row>
      <xdr:rowOff>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19</xdr:col>
      <xdr:colOff>457200</xdr:colOff>
      <xdr:row>23</xdr:row>
      <xdr:rowOff>0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26</xdr:row>
      <xdr:rowOff>0</xdr:rowOff>
    </xdr:from>
    <xdr:to>
      <xdr:col>19</xdr:col>
      <xdr:colOff>457200</xdr:colOff>
      <xdr:row>42</xdr:row>
      <xdr:rowOff>0</xdr:rowOff>
    </xdr:to>
    <xdr:graphicFrame macro="">
      <xdr:nvGraphicFramePr>
        <xdr:cNvPr id="30" name="グラフ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19</xdr:col>
      <xdr:colOff>457200</xdr:colOff>
      <xdr:row>61</xdr:row>
      <xdr:rowOff>0</xdr:rowOff>
    </xdr:to>
    <xdr:graphicFrame macro="">
      <xdr:nvGraphicFramePr>
        <xdr:cNvPr id="31" name="グラフ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0</xdr:rowOff>
    </xdr:from>
    <xdr:to>
      <xdr:col>13</xdr:col>
      <xdr:colOff>457200</xdr:colOff>
      <xdr:row>42</xdr:row>
      <xdr:rowOff>0</xdr:rowOff>
    </xdr:to>
    <xdr:graphicFrame macro="">
      <xdr:nvGraphicFramePr>
        <xdr:cNvPr id="33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457200</xdr:colOff>
      <xdr:row>42</xdr:row>
      <xdr:rowOff>0</xdr:rowOff>
    </xdr:to>
    <xdr:graphicFrame macro="">
      <xdr:nvGraphicFramePr>
        <xdr:cNvPr id="34" name="グラフ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26</xdr:row>
      <xdr:rowOff>0</xdr:rowOff>
    </xdr:from>
    <xdr:to>
      <xdr:col>34</xdr:col>
      <xdr:colOff>457200</xdr:colOff>
      <xdr:row>42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26</xdr:row>
      <xdr:rowOff>0</xdr:rowOff>
    </xdr:from>
    <xdr:to>
      <xdr:col>20</xdr:col>
      <xdr:colOff>457200</xdr:colOff>
      <xdr:row>42</xdr:row>
      <xdr:rowOff>0</xdr:rowOff>
    </xdr:to>
    <xdr:grpSp>
      <xdr:nvGrpSpPr>
        <xdr:cNvPr id="49" name="グループ化 48"/>
        <xdr:cNvGrpSpPr/>
      </xdr:nvGrpSpPr>
      <xdr:grpSpPr>
        <a:xfrm>
          <a:off x="9601200" y="4457700"/>
          <a:ext cx="4572000" cy="2743200"/>
          <a:chOff x="9601200" y="4457700"/>
          <a:chExt cx="4572000" cy="2743200"/>
        </a:xfrm>
      </xdr:grpSpPr>
      <xdr:graphicFrame macro="">
        <xdr:nvGraphicFramePr>
          <xdr:cNvPr id="48" name="グラフ 47"/>
          <xdr:cNvGraphicFramePr/>
        </xdr:nvGraphicFramePr>
        <xdr:xfrm>
          <a:off x="9601200" y="44577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6" name="直線コネクタ 5"/>
          <xdr:cNvCxnSpPr/>
        </xdr:nvCxnSpPr>
        <xdr:spPr>
          <a:xfrm>
            <a:off x="12134851" y="5248275"/>
            <a:ext cx="0" cy="810000"/>
          </a:xfrm>
          <a:prstGeom prst="line">
            <a:avLst/>
          </a:prstGeom>
          <a:ln w="381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円弧 6"/>
          <xdr:cNvSpPr/>
        </xdr:nvSpPr>
        <xdr:spPr>
          <a:xfrm>
            <a:off x="11582400" y="5305425"/>
            <a:ext cx="1080000" cy="720000"/>
          </a:xfrm>
          <a:prstGeom prst="arc">
            <a:avLst>
              <a:gd name="adj1" fmla="val 16200000"/>
              <a:gd name="adj2" fmla="val 5368749"/>
            </a:avLst>
          </a:prstGeom>
          <a:ln w="381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/>
          <xdr:cNvCxnSpPr/>
        </xdr:nvCxnSpPr>
        <xdr:spPr>
          <a:xfrm>
            <a:off x="12134851" y="5819775"/>
            <a:ext cx="0" cy="810000"/>
          </a:xfrm>
          <a:prstGeom prst="line">
            <a:avLst/>
          </a:prstGeom>
          <a:ln w="3810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円弧 12"/>
          <xdr:cNvSpPr/>
        </xdr:nvSpPr>
        <xdr:spPr>
          <a:xfrm>
            <a:off x="11582400" y="5857875"/>
            <a:ext cx="1080000" cy="720000"/>
          </a:xfrm>
          <a:prstGeom prst="arc">
            <a:avLst>
              <a:gd name="adj1" fmla="val 16200000"/>
              <a:gd name="adj2" fmla="val 5368749"/>
            </a:avLst>
          </a:prstGeom>
          <a:ln w="3810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21</xdr:col>
      <xdr:colOff>0</xdr:colOff>
      <xdr:row>26</xdr:row>
      <xdr:rowOff>0</xdr:rowOff>
    </xdr:from>
    <xdr:to>
      <xdr:col>27</xdr:col>
      <xdr:colOff>457200</xdr:colOff>
      <xdr:row>42</xdr:row>
      <xdr:rowOff>0</xdr:rowOff>
    </xdr:to>
    <xdr:graphicFrame macro="">
      <xdr:nvGraphicFramePr>
        <xdr:cNvPr id="47" name="グラフ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Normal="100" workbookViewId="0"/>
  </sheetViews>
  <sheetFormatPr defaultRowHeight="13.5"/>
  <cols>
    <col min="2" max="5" width="9.25" bestFit="1" customWidth="1"/>
    <col min="6" max="9" width="9.25" customWidth="1"/>
    <col min="10" max="10" width="10.25" bestFit="1" customWidth="1"/>
    <col min="11" max="11" width="9" customWidth="1"/>
  </cols>
  <sheetData>
    <row r="1" spans="1:12">
      <c r="A1" s="26" t="s">
        <v>131</v>
      </c>
    </row>
    <row r="3" spans="1:12">
      <c r="A3" t="s">
        <v>17</v>
      </c>
    </row>
    <row r="4" spans="1:12">
      <c r="A4" s="15" t="s">
        <v>20</v>
      </c>
    </row>
    <row r="5" spans="1:12">
      <c r="A5" s="15"/>
    </row>
    <row r="6" spans="1:12">
      <c r="A6" s="16"/>
      <c r="B6" s="1" t="s">
        <v>2</v>
      </c>
      <c r="C6" s="1" t="s">
        <v>3</v>
      </c>
      <c r="D6" s="1" t="s">
        <v>127</v>
      </c>
    </row>
    <row r="7" spans="1:12">
      <c r="A7" s="1" t="s">
        <v>0</v>
      </c>
      <c r="B7" s="6">
        <f>SLOPE(B13:B1048576,A13:A1048576)</f>
        <v>260855.05357142858</v>
      </c>
      <c r="C7" s="6">
        <f>INTERCEPT(B13:B1048576,A13:A1048576)</f>
        <v>-84972.308333333349</v>
      </c>
      <c r="D7" s="8">
        <f>CORREL(B13:B1048576,A13:A1048576)</f>
        <v>0.99692700155368852</v>
      </c>
    </row>
    <row r="8" spans="1:12">
      <c r="A8" s="1" t="s">
        <v>7</v>
      </c>
      <c r="B8" s="6">
        <f>SLOPE(C13:C1048576,A13:A1048576)</f>
        <v>114984.37142857142</v>
      </c>
      <c r="C8" s="6">
        <f>INTERCEPT(C13:C1048576,A13:A1048576)</f>
        <v>1836862.4</v>
      </c>
      <c r="D8" s="8">
        <f>CORREL(C13:C1048576,A13:A1048576)</f>
        <v>0.99048996246330523</v>
      </c>
    </row>
    <row r="10" spans="1:12">
      <c r="B10" t="s">
        <v>5</v>
      </c>
    </row>
    <row r="11" spans="1:12">
      <c r="B11" t="s">
        <v>18</v>
      </c>
      <c r="F11" t="s">
        <v>19</v>
      </c>
    </row>
    <row r="12" spans="1:12">
      <c r="A12" s="4" t="s">
        <v>1</v>
      </c>
      <c r="B12" s="17" t="s">
        <v>0</v>
      </c>
      <c r="C12" s="18" t="s">
        <v>10</v>
      </c>
      <c r="D12" s="18" t="s">
        <v>8</v>
      </c>
      <c r="E12" s="18" t="s">
        <v>9</v>
      </c>
      <c r="F12" s="12" t="s">
        <v>0</v>
      </c>
      <c r="G12" s="12" t="s">
        <v>7</v>
      </c>
      <c r="H12" s="12" t="s">
        <v>8</v>
      </c>
      <c r="I12" s="12" t="s">
        <v>9</v>
      </c>
      <c r="J12" s="12" t="s">
        <v>130</v>
      </c>
      <c r="K12" s="12" t="s">
        <v>11</v>
      </c>
      <c r="L12" s="12" t="s">
        <v>12</v>
      </c>
    </row>
    <row r="13" spans="1:12">
      <c r="A13" s="11">
        <v>0</v>
      </c>
      <c r="B13" s="7">
        <v>0</v>
      </c>
      <c r="C13" s="7">
        <f t="shared" ref="C13:C27" si="0">D13+E13</f>
        <v>1920000</v>
      </c>
      <c r="D13" s="7">
        <v>1920000</v>
      </c>
      <c r="E13" s="7">
        <v>0</v>
      </c>
      <c r="F13" s="7">
        <f>$B$7*A13+$C$7</f>
        <v>-84972.308333333349</v>
      </c>
      <c r="G13" s="7">
        <f>$B$8*A13+$C$8</f>
        <v>1836862.4</v>
      </c>
      <c r="H13" s="7">
        <f>$C$8</f>
        <v>1836862.4</v>
      </c>
      <c r="I13" s="7">
        <f>G13-H13</f>
        <v>0</v>
      </c>
      <c r="J13" s="7">
        <f>F13-G13</f>
        <v>-1921834.7083333333</v>
      </c>
      <c r="K13" s="7">
        <f>F13-I13</f>
        <v>-84972.308333333349</v>
      </c>
      <c r="L13" s="9">
        <v>0</v>
      </c>
    </row>
    <row r="14" spans="1:12">
      <c r="A14" s="11">
        <f t="shared" ref="A14:A27" si="1">A13+1</f>
        <v>1</v>
      </c>
      <c r="B14" s="7">
        <v>224563</v>
      </c>
      <c r="C14" s="7">
        <f t="shared" si="0"/>
        <v>2015368</v>
      </c>
      <c r="D14" s="7">
        <v>1920000</v>
      </c>
      <c r="E14" s="7">
        <v>95368</v>
      </c>
      <c r="F14" s="7">
        <f>$B$7*A14+$C$7</f>
        <v>175882.74523809523</v>
      </c>
      <c r="G14" s="7">
        <f>$B$8*A14+$C$8</f>
        <v>1951846.7714285713</v>
      </c>
      <c r="H14" s="7">
        <f>$C$8</f>
        <v>1836862.4</v>
      </c>
      <c r="I14" s="7">
        <f t="shared" ref="I14:I27" si="2">G14-H14</f>
        <v>114984.37142857141</v>
      </c>
      <c r="J14" s="7">
        <f t="shared" ref="J14:J27" si="3">F14-G14</f>
        <v>-1775964.026190476</v>
      </c>
      <c r="K14" s="7">
        <f t="shared" ref="K14:K27" si="4">F14-I14</f>
        <v>60898.373809523822</v>
      </c>
      <c r="L14" s="9">
        <f>K14/F14</f>
        <v>0.34624416242244083</v>
      </c>
    </row>
    <row r="15" spans="1:12">
      <c r="A15" s="11">
        <f t="shared" si="1"/>
        <v>2</v>
      </c>
      <c r="B15" s="7">
        <v>396853</v>
      </c>
      <c r="C15" s="7">
        <f t="shared" si="0"/>
        <v>2045256</v>
      </c>
      <c r="D15" s="7">
        <v>1920000</v>
      </c>
      <c r="E15" s="7">
        <v>125256</v>
      </c>
      <c r="F15" s="7">
        <f>$B$7*A15+$C$7</f>
        <v>436737.79880952381</v>
      </c>
      <c r="G15" s="7">
        <f t="shared" ref="G15:G27" si="5">$B$8*A15+$C$8</f>
        <v>2066831.1428571427</v>
      </c>
      <c r="H15" s="7">
        <f t="shared" ref="H15:H27" si="6">$C$8</f>
        <v>1836862.4</v>
      </c>
      <c r="I15" s="7">
        <f t="shared" si="2"/>
        <v>229968.74285714282</v>
      </c>
      <c r="J15" s="7">
        <f t="shared" si="3"/>
        <v>-1630093.344047619</v>
      </c>
      <c r="K15" s="7">
        <f t="shared" si="4"/>
        <v>206769.05595238099</v>
      </c>
      <c r="L15" s="9">
        <f t="shared" ref="L15:L27" si="7">K15/F15</f>
        <v>0.47343979961432192</v>
      </c>
    </row>
    <row r="16" spans="1:12">
      <c r="A16" s="11">
        <f t="shared" si="1"/>
        <v>3</v>
      </c>
      <c r="B16" s="7">
        <v>708690</v>
      </c>
      <c r="C16" s="7">
        <f t="shared" si="0"/>
        <v>2135203</v>
      </c>
      <c r="D16" s="7">
        <v>1920000</v>
      </c>
      <c r="E16" s="7">
        <v>215203</v>
      </c>
      <c r="F16" s="7">
        <f t="shared" ref="F16:F27" si="8">$B$7*A16+$C$7</f>
        <v>697592.85238095233</v>
      </c>
      <c r="G16" s="7">
        <f>$B$8*A16+$C$8</f>
        <v>2181815.5142857144</v>
      </c>
      <c r="H16" s="7">
        <f t="shared" si="6"/>
        <v>1836862.4</v>
      </c>
      <c r="I16" s="7">
        <f>G16-H16</f>
        <v>344953.11428571446</v>
      </c>
      <c r="J16" s="7">
        <f>F16-G16</f>
        <v>-1484222.661904762</v>
      </c>
      <c r="K16" s="7">
        <f>F16-I16</f>
        <v>352639.73809523787</v>
      </c>
      <c r="L16" s="9">
        <f t="shared" ref="L16:L21" si="9">K16/F16</f>
        <v>0.50550939117515914</v>
      </c>
    </row>
    <row r="17" spans="1:12">
      <c r="A17" s="11">
        <f t="shared" si="1"/>
        <v>4</v>
      </c>
      <c r="B17" s="7">
        <v>986369</v>
      </c>
      <c r="C17" s="7">
        <f t="shared" si="0"/>
        <v>2195690</v>
      </c>
      <c r="D17" s="7">
        <v>1920000</v>
      </c>
      <c r="E17" s="7">
        <v>275690</v>
      </c>
      <c r="F17" s="7">
        <f t="shared" si="8"/>
        <v>958447.90595238097</v>
      </c>
      <c r="G17" s="7">
        <f t="shared" si="5"/>
        <v>2296799.8857142855</v>
      </c>
      <c r="H17" s="7">
        <f t="shared" si="6"/>
        <v>1836862.4</v>
      </c>
      <c r="I17" s="7">
        <f t="shared" si="2"/>
        <v>459937.48571428563</v>
      </c>
      <c r="J17" s="7">
        <f t="shared" si="3"/>
        <v>-1338351.9797619046</v>
      </c>
      <c r="K17" s="7">
        <f t="shared" si="4"/>
        <v>498510.42023809534</v>
      </c>
      <c r="L17" s="9">
        <f t="shared" si="9"/>
        <v>0.52012260357827222</v>
      </c>
    </row>
    <row r="18" spans="1:12">
      <c r="A18" s="11">
        <f t="shared" si="1"/>
        <v>5</v>
      </c>
      <c r="B18" s="7">
        <v>1253645</v>
      </c>
      <c r="C18" s="7">
        <f t="shared" si="0"/>
        <v>2492652</v>
      </c>
      <c r="D18" s="7">
        <v>2120000</v>
      </c>
      <c r="E18" s="7">
        <v>372652</v>
      </c>
      <c r="F18" s="7">
        <f t="shared" si="8"/>
        <v>1219302.9595238096</v>
      </c>
      <c r="G18" s="7">
        <f t="shared" si="5"/>
        <v>2411784.2571428572</v>
      </c>
      <c r="H18" s="7">
        <f t="shared" si="6"/>
        <v>1836862.4</v>
      </c>
      <c r="I18" s="7">
        <f t="shared" si="2"/>
        <v>574921.85714285728</v>
      </c>
      <c r="J18" s="7">
        <f t="shared" si="3"/>
        <v>-1192481.2976190476</v>
      </c>
      <c r="K18" s="7">
        <f t="shared" si="4"/>
        <v>644381.10238095233</v>
      </c>
      <c r="L18" s="9">
        <f t="shared" si="9"/>
        <v>0.52848317749725704</v>
      </c>
    </row>
    <row r="19" spans="1:12">
      <c r="A19" s="11">
        <f t="shared" si="1"/>
        <v>6</v>
      </c>
      <c r="B19" s="7">
        <v>1530260</v>
      </c>
      <c r="C19" s="7">
        <f t="shared" si="0"/>
        <v>2535258</v>
      </c>
      <c r="D19" s="7">
        <v>2120000</v>
      </c>
      <c r="E19" s="7">
        <v>415258</v>
      </c>
      <c r="F19" s="7">
        <f t="shared" si="8"/>
        <v>1480158.013095238</v>
      </c>
      <c r="G19" s="7">
        <f t="shared" si="5"/>
        <v>2526768.6285714284</v>
      </c>
      <c r="H19" s="7">
        <f t="shared" si="6"/>
        <v>1836862.4</v>
      </c>
      <c r="I19" s="7">
        <f t="shared" si="2"/>
        <v>689906.22857142845</v>
      </c>
      <c r="J19" s="7">
        <f t="shared" si="3"/>
        <v>-1046610.6154761903</v>
      </c>
      <c r="K19" s="7">
        <f t="shared" si="4"/>
        <v>790251.78452380956</v>
      </c>
      <c r="L19" s="9">
        <f t="shared" si="9"/>
        <v>0.53389690663584732</v>
      </c>
    </row>
    <row r="20" spans="1:12">
      <c r="A20" s="11">
        <f t="shared" si="1"/>
        <v>7</v>
      </c>
      <c r="B20" s="7">
        <v>1636203</v>
      </c>
      <c r="C20" s="7">
        <f t="shared" si="0"/>
        <v>2622639</v>
      </c>
      <c r="D20" s="7">
        <v>2120000</v>
      </c>
      <c r="E20" s="7">
        <v>502639</v>
      </c>
      <c r="F20" s="7">
        <f t="shared" si="8"/>
        <v>1741013.0666666667</v>
      </c>
      <c r="G20" s="7">
        <f t="shared" si="5"/>
        <v>2641753</v>
      </c>
      <c r="H20" s="7">
        <f t="shared" si="6"/>
        <v>1836862.4</v>
      </c>
      <c r="I20" s="7">
        <f t="shared" si="2"/>
        <v>804890.60000000009</v>
      </c>
      <c r="J20" s="7">
        <f t="shared" si="3"/>
        <v>-900739.93333333335</v>
      </c>
      <c r="K20" s="7">
        <f t="shared" si="4"/>
        <v>936122.46666666656</v>
      </c>
      <c r="L20" s="9">
        <f t="shared" si="9"/>
        <v>0.53768836351065485</v>
      </c>
    </row>
    <row r="21" spans="1:12">
      <c r="A21" s="11">
        <f t="shared" si="1"/>
        <v>8</v>
      </c>
      <c r="B21" s="7">
        <v>1863650</v>
      </c>
      <c r="C21" s="7">
        <f t="shared" si="0"/>
        <v>2718960</v>
      </c>
      <c r="D21" s="7">
        <v>2120000</v>
      </c>
      <c r="E21" s="7">
        <v>598960</v>
      </c>
      <c r="F21" s="7">
        <f t="shared" si="8"/>
        <v>2001868.1202380953</v>
      </c>
      <c r="G21" s="7">
        <f t="shared" si="5"/>
        <v>2756737.3714285712</v>
      </c>
      <c r="H21" s="7">
        <f t="shared" si="6"/>
        <v>1836862.4</v>
      </c>
      <c r="I21" s="7">
        <f t="shared" si="2"/>
        <v>919874.97142857127</v>
      </c>
      <c r="J21" s="7">
        <f t="shared" si="3"/>
        <v>-754869.25119047589</v>
      </c>
      <c r="K21" s="7">
        <f t="shared" si="4"/>
        <v>1081993.148809524</v>
      </c>
      <c r="L21" s="9">
        <f t="shared" si="9"/>
        <v>0.54049172264196677</v>
      </c>
    </row>
    <row r="22" spans="1:12">
      <c r="A22" s="11">
        <f t="shared" si="1"/>
        <v>9</v>
      </c>
      <c r="B22" s="7">
        <v>2125630</v>
      </c>
      <c r="C22" s="7">
        <f t="shared" si="0"/>
        <v>2730256</v>
      </c>
      <c r="D22" s="7">
        <v>2120000</v>
      </c>
      <c r="E22" s="7">
        <v>610256</v>
      </c>
      <c r="F22" s="7">
        <f t="shared" si="8"/>
        <v>2262723.1738095237</v>
      </c>
      <c r="G22" s="7">
        <f t="shared" si="5"/>
        <v>2871721.7428571428</v>
      </c>
      <c r="H22" s="7">
        <f t="shared" si="6"/>
        <v>1836862.4</v>
      </c>
      <c r="I22" s="7">
        <f t="shared" si="2"/>
        <v>1034859.3428571429</v>
      </c>
      <c r="J22" s="7">
        <f t="shared" si="3"/>
        <v>-608998.56904761912</v>
      </c>
      <c r="K22" s="7">
        <f t="shared" si="4"/>
        <v>1227863.8309523808</v>
      </c>
      <c r="L22" s="9">
        <f t="shared" si="7"/>
        <v>0.54264871866104047</v>
      </c>
    </row>
    <row r="23" spans="1:12">
      <c r="A23" s="11">
        <f t="shared" si="1"/>
        <v>10</v>
      </c>
      <c r="B23" s="7">
        <v>2365650</v>
      </c>
      <c r="C23" s="7">
        <f t="shared" si="0"/>
        <v>2985895</v>
      </c>
      <c r="D23" s="7">
        <v>2320000</v>
      </c>
      <c r="E23" s="7">
        <v>665895</v>
      </c>
      <c r="F23" s="7">
        <f t="shared" si="8"/>
        <v>2523578.2273809528</v>
      </c>
      <c r="G23" s="7">
        <f t="shared" si="5"/>
        <v>2986706.114285714</v>
      </c>
      <c r="H23" s="7">
        <f t="shared" si="6"/>
        <v>1836862.4</v>
      </c>
      <c r="I23" s="7">
        <f t="shared" si="2"/>
        <v>1149843.7142857141</v>
      </c>
      <c r="J23" s="7">
        <f t="shared" si="3"/>
        <v>-463127.8869047612</v>
      </c>
      <c r="K23" s="7">
        <f t="shared" si="4"/>
        <v>1373734.5130952387</v>
      </c>
      <c r="L23" s="9">
        <f t="shared" si="7"/>
        <v>0.54435978967885723</v>
      </c>
    </row>
    <row r="24" spans="1:12">
      <c r="A24" s="11">
        <f t="shared" si="1"/>
        <v>11</v>
      </c>
      <c r="B24" s="7">
        <v>2858560</v>
      </c>
      <c r="C24" s="7">
        <f t="shared" si="0"/>
        <v>3056520</v>
      </c>
      <c r="D24" s="7">
        <v>2320000</v>
      </c>
      <c r="E24" s="7">
        <v>736520</v>
      </c>
      <c r="F24" s="7">
        <f t="shared" si="8"/>
        <v>2784433.280952381</v>
      </c>
      <c r="G24" s="7">
        <f t="shared" si="5"/>
        <v>3101690.4857142856</v>
      </c>
      <c r="H24" s="7">
        <f t="shared" si="6"/>
        <v>1836862.4</v>
      </c>
      <c r="I24" s="7">
        <f t="shared" si="2"/>
        <v>1264828.0857142857</v>
      </c>
      <c r="J24" s="7">
        <f t="shared" si="3"/>
        <v>-317257.20476190466</v>
      </c>
      <c r="K24" s="7">
        <f t="shared" si="4"/>
        <v>1519605.1952380952</v>
      </c>
      <c r="L24" s="9">
        <f t="shared" si="7"/>
        <v>0.54575026294698403</v>
      </c>
    </row>
    <row r="25" spans="1:12">
      <c r="A25" s="11">
        <f t="shared" si="1"/>
        <v>12</v>
      </c>
      <c r="B25" s="7">
        <v>3120253</v>
      </c>
      <c r="C25" s="7">
        <f t="shared" si="0"/>
        <v>3256589</v>
      </c>
      <c r="D25" s="7">
        <v>2320000</v>
      </c>
      <c r="E25" s="7">
        <v>936589</v>
      </c>
      <c r="F25" s="7">
        <f t="shared" si="8"/>
        <v>3045288.3345238091</v>
      </c>
      <c r="G25" s="7">
        <f t="shared" si="5"/>
        <v>3216674.8571428573</v>
      </c>
      <c r="H25" s="7">
        <f t="shared" si="6"/>
        <v>1836862.4</v>
      </c>
      <c r="I25" s="7">
        <f t="shared" si="2"/>
        <v>1379812.4571428574</v>
      </c>
      <c r="J25" s="7">
        <f t="shared" si="3"/>
        <v>-171386.52261904813</v>
      </c>
      <c r="K25" s="7">
        <f t="shared" si="4"/>
        <v>1665475.8773809518</v>
      </c>
      <c r="L25" s="9">
        <f t="shared" si="7"/>
        <v>0.54690252430280362</v>
      </c>
    </row>
    <row r="26" spans="1:12">
      <c r="A26" s="11">
        <f t="shared" si="1"/>
        <v>13</v>
      </c>
      <c r="B26" s="7">
        <v>3358980</v>
      </c>
      <c r="C26" s="7">
        <f t="shared" si="0"/>
        <v>3455689</v>
      </c>
      <c r="D26" s="7">
        <v>2320000</v>
      </c>
      <c r="E26" s="7">
        <v>1135689</v>
      </c>
      <c r="F26" s="7">
        <f t="shared" si="8"/>
        <v>3306143.3880952382</v>
      </c>
      <c r="G26" s="7">
        <f t="shared" si="5"/>
        <v>3331659.2285714285</v>
      </c>
      <c r="H26" s="7">
        <f t="shared" si="6"/>
        <v>1836862.4</v>
      </c>
      <c r="I26" s="7">
        <f t="shared" si="2"/>
        <v>1494796.8285714285</v>
      </c>
      <c r="J26" s="7">
        <f t="shared" si="3"/>
        <v>-25515.840476190206</v>
      </c>
      <c r="K26" s="7">
        <f t="shared" si="4"/>
        <v>1811346.5595238097</v>
      </c>
      <c r="L26" s="9">
        <f t="shared" si="7"/>
        <v>0.54787295857950591</v>
      </c>
    </row>
    <row r="27" spans="1:12">
      <c r="A27" s="11">
        <f t="shared" si="1"/>
        <v>14</v>
      </c>
      <c r="B27" s="7">
        <v>3685890</v>
      </c>
      <c r="C27" s="7">
        <f t="shared" si="0"/>
        <v>3460320</v>
      </c>
      <c r="D27" s="7">
        <v>2320000</v>
      </c>
      <c r="E27" s="7">
        <v>1140320</v>
      </c>
      <c r="F27" s="7">
        <f t="shared" si="8"/>
        <v>3566998.4416666664</v>
      </c>
      <c r="G27" s="7">
        <f t="shared" si="5"/>
        <v>3446643.5999999996</v>
      </c>
      <c r="H27" s="7">
        <f t="shared" si="6"/>
        <v>1836862.4</v>
      </c>
      <c r="I27" s="7">
        <f t="shared" si="2"/>
        <v>1609781.1999999997</v>
      </c>
      <c r="J27" s="7">
        <f t="shared" si="3"/>
        <v>120354.84166666679</v>
      </c>
      <c r="K27" s="7">
        <f t="shared" si="4"/>
        <v>1957217.2416666667</v>
      </c>
      <c r="L27" s="9">
        <f t="shared" si="7"/>
        <v>0.54870145688994598</v>
      </c>
    </row>
    <row r="28" spans="1:12">
      <c r="J28" t="s">
        <v>21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2"/>
  <sheetViews>
    <sheetView zoomScaleNormal="100" workbookViewId="0"/>
  </sheetViews>
  <sheetFormatPr defaultRowHeight="13.5"/>
  <cols>
    <col min="2" max="5" width="9.25" bestFit="1" customWidth="1"/>
    <col min="6" max="6" width="10.25" bestFit="1" customWidth="1"/>
    <col min="7" max="7" width="9" customWidth="1"/>
  </cols>
  <sheetData>
    <row r="2" spans="1:8">
      <c r="A2" t="s">
        <v>15</v>
      </c>
    </row>
    <row r="3" spans="1:8">
      <c r="A3" s="15"/>
    </row>
    <row r="4" spans="1:8">
      <c r="A4" s="16" t="s">
        <v>13</v>
      </c>
      <c r="B4" s="6">
        <f>D9/G9</f>
        <v>10.971428571428572</v>
      </c>
      <c r="C4" t="s">
        <v>14</v>
      </c>
    </row>
    <row r="6" spans="1:8">
      <c r="A6" t="s">
        <v>16</v>
      </c>
    </row>
    <row r="7" spans="1:8">
      <c r="A7" s="13" t="s">
        <v>1</v>
      </c>
      <c r="B7" s="13" t="s">
        <v>0</v>
      </c>
      <c r="C7" s="13" t="s">
        <v>10</v>
      </c>
      <c r="D7" s="13" t="s">
        <v>8</v>
      </c>
      <c r="E7" s="13" t="s">
        <v>9</v>
      </c>
      <c r="F7" s="12" t="s">
        <v>130</v>
      </c>
      <c r="G7" s="12" t="s">
        <v>11</v>
      </c>
      <c r="H7" s="12" t="s">
        <v>12</v>
      </c>
    </row>
    <row r="8" spans="1:8">
      <c r="A8" s="11">
        <v>0</v>
      </c>
      <c r="B8" s="14">
        <v>0</v>
      </c>
      <c r="C8" s="7">
        <f t="shared" ref="C8:C22" si="0">D8+E8</f>
        <v>1920000</v>
      </c>
      <c r="D8" s="7">
        <v>1920000</v>
      </c>
      <c r="E8" s="7">
        <v>0</v>
      </c>
      <c r="F8" s="7">
        <f t="shared" ref="F8:F16" si="1">B8-C8</f>
        <v>-1920000</v>
      </c>
      <c r="G8" s="7">
        <f>B8-E8</f>
        <v>0</v>
      </c>
      <c r="H8" s="9">
        <v>0</v>
      </c>
    </row>
    <row r="9" spans="1:8">
      <c r="A9" s="11">
        <f t="shared" ref="A9:A22" si="2">A8+1</f>
        <v>1</v>
      </c>
      <c r="B9" s="7">
        <v>250000</v>
      </c>
      <c r="C9" s="7">
        <f t="shared" si="0"/>
        <v>1995000</v>
      </c>
      <c r="D9" s="7">
        <v>1920000</v>
      </c>
      <c r="E9" s="7">
        <v>75000</v>
      </c>
      <c r="F9" s="7">
        <f t="shared" si="1"/>
        <v>-1745000</v>
      </c>
      <c r="G9" s="7">
        <f>B9-E9</f>
        <v>175000</v>
      </c>
      <c r="H9" s="9">
        <f t="shared" ref="H9:H22" si="3">G9/B9</f>
        <v>0.7</v>
      </c>
    </row>
    <row r="10" spans="1:8">
      <c r="A10" s="11">
        <f t="shared" si="2"/>
        <v>2</v>
      </c>
      <c r="B10" s="7">
        <f t="shared" ref="B10:B22" si="4">B9+$B$9</f>
        <v>500000</v>
      </c>
      <c r="C10" s="7">
        <f t="shared" si="0"/>
        <v>2070000</v>
      </c>
      <c r="D10" s="7">
        <v>1920000</v>
      </c>
      <c r="E10" s="7">
        <f>$E$9+E9</f>
        <v>150000</v>
      </c>
      <c r="F10" s="7">
        <f t="shared" si="1"/>
        <v>-1570000</v>
      </c>
      <c r="G10" s="7">
        <f t="shared" ref="G10:G22" si="5">B10-E10</f>
        <v>350000</v>
      </c>
      <c r="H10" s="9">
        <f t="shared" si="3"/>
        <v>0.7</v>
      </c>
    </row>
    <row r="11" spans="1:8">
      <c r="A11" s="11">
        <f t="shared" si="2"/>
        <v>3</v>
      </c>
      <c r="B11" s="7">
        <f t="shared" si="4"/>
        <v>750000</v>
      </c>
      <c r="C11" s="7">
        <f t="shared" si="0"/>
        <v>2145000</v>
      </c>
      <c r="D11" s="7">
        <v>1920000</v>
      </c>
      <c r="E11" s="7">
        <f t="shared" ref="E11:E22" si="6">$E$9+E10</f>
        <v>225000</v>
      </c>
      <c r="F11" s="7">
        <f t="shared" si="1"/>
        <v>-1395000</v>
      </c>
      <c r="G11" s="7">
        <f t="shared" si="5"/>
        <v>525000</v>
      </c>
      <c r="H11" s="9">
        <f t="shared" si="3"/>
        <v>0.7</v>
      </c>
    </row>
    <row r="12" spans="1:8">
      <c r="A12" s="11">
        <f t="shared" si="2"/>
        <v>4</v>
      </c>
      <c r="B12" s="7">
        <f t="shared" si="4"/>
        <v>1000000</v>
      </c>
      <c r="C12" s="7">
        <f t="shared" si="0"/>
        <v>2220000</v>
      </c>
      <c r="D12" s="7">
        <v>1920000</v>
      </c>
      <c r="E12" s="7">
        <f t="shared" si="6"/>
        <v>300000</v>
      </c>
      <c r="F12" s="7">
        <f t="shared" si="1"/>
        <v>-1220000</v>
      </c>
      <c r="G12" s="7">
        <f t="shared" si="5"/>
        <v>700000</v>
      </c>
      <c r="H12" s="9">
        <f t="shared" si="3"/>
        <v>0.7</v>
      </c>
    </row>
    <row r="13" spans="1:8">
      <c r="A13" s="11">
        <f t="shared" si="2"/>
        <v>5</v>
      </c>
      <c r="B13" s="7">
        <f t="shared" si="4"/>
        <v>1250000</v>
      </c>
      <c r="C13" s="7">
        <f t="shared" si="0"/>
        <v>2295000</v>
      </c>
      <c r="D13" s="7">
        <v>1920000</v>
      </c>
      <c r="E13" s="7">
        <f t="shared" si="6"/>
        <v>375000</v>
      </c>
      <c r="F13" s="7">
        <f t="shared" si="1"/>
        <v>-1045000</v>
      </c>
      <c r="G13" s="7">
        <f t="shared" si="5"/>
        <v>875000</v>
      </c>
      <c r="H13" s="9">
        <f t="shared" si="3"/>
        <v>0.7</v>
      </c>
    </row>
    <row r="14" spans="1:8">
      <c r="A14" s="11">
        <f t="shared" si="2"/>
        <v>6</v>
      </c>
      <c r="B14" s="7">
        <f t="shared" si="4"/>
        <v>1500000</v>
      </c>
      <c r="C14" s="7">
        <f t="shared" si="0"/>
        <v>2370000</v>
      </c>
      <c r="D14" s="7">
        <v>1920000</v>
      </c>
      <c r="E14" s="7">
        <f t="shared" si="6"/>
        <v>450000</v>
      </c>
      <c r="F14" s="7">
        <f t="shared" si="1"/>
        <v>-870000</v>
      </c>
      <c r="G14" s="7">
        <f t="shared" si="5"/>
        <v>1050000</v>
      </c>
      <c r="H14" s="9">
        <f t="shared" si="3"/>
        <v>0.7</v>
      </c>
    </row>
    <row r="15" spans="1:8">
      <c r="A15" s="11">
        <f t="shared" si="2"/>
        <v>7</v>
      </c>
      <c r="B15" s="7">
        <f t="shared" si="4"/>
        <v>1750000</v>
      </c>
      <c r="C15" s="7">
        <f t="shared" si="0"/>
        <v>2445000</v>
      </c>
      <c r="D15" s="7">
        <v>1920000</v>
      </c>
      <c r="E15" s="7">
        <f t="shared" si="6"/>
        <v>525000</v>
      </c>
      <c r="F15" s="7">
        <f t="shared" si="1"/>
        <v>-695000</v>
      </c>
      <c r="G15" s="7">
        <f t="shared" si="5"/>
        <v>1225000</v>
      </c>
      <c r="H15" s="9">
        <f t="shared" si="3"/>
        <v>0.7</v>
      </c>
    </row>
    <row r="16" spans="1:8">
      <c r="A16" s="11">
        <f t="shared" si="2"/>
        <v>8</v>
      </c>
      <c r="B16" s="7">
        <f t="shared" si="4"/>
        <v>2000000</v>
      </c>
      <c r="C16" s="7">
        <f t="shared" si="0"/>
        <v>2520000</v>
      </c>
      <c r="D16" s="7">
        <v>1920000</v>
      </c>
      <c r="E16" s="7">
        <f t="shared" si="6"/>
        <v>600000</v>
      </c>
      <c r="F16" s="7">
        <f t="shared" si="1"/>
        <v>-520000</v>
      </c>
      <c r="G16" s="7">
        <f t="shared" si="5"/>
        <v>1400000</v>
      </c>
      <c r="H16" s="9">
        <f t="shared" si="3"/>
        <v>0.7</v>
      </c>
    </row>
    <row r="17" spans="1:8">
      <c r="A17" s="11">
        <f t="shared" si="2"/>
        <v>9</v>
      </c>
      <c r="B17" s="7">
        <f t="shared" si="4"/>
        <v>2250000</v>
      </c>
      <c r="C17" s="7">
        <f t="shared" si="0"/>
        <v>2595000</v>
      </c>
      <c r="D17" s="7">
        <v>1920000</v>
      </c>
      <c r="E17" s="7">
        <f t="shared" si="6"/>
        <v>675000</v>
      </c>
      <c r="F17" s="7">
        <f t="shared" ref="F17:F22" si="7">B17-C17</f>
        <v>-345000</v>
      </c>
      <c r="G17" s="7">
        <f t="shared" si="5"/>
        <v>1575000</v>
      </c>
      <c r="H17" s="9">
        <f t="shared" si="3"/>
        <v>0.7</v>
      </c>
    </row>
    <row r="18" spans="1:8">
      <c r="A18" s="11">
        <f t="shared" si="2"/>
        <v>10</v>
      </c>
      <c r="B18" s="7">
        <f t="shared" si="4"/>
        <v>2500000</v>
      </c>
      <c r="C18" s="7">
        <f t="shared" si="0"/>
        <v>2670000</v>
      </c>
      <c r="D18" s="7">
        <v>1920000</v>
      </c>
      <c r="E18" s="7">
        <f t="shared" si="6"/>
        <v>750000</v>
      </c>
      <c r="F18" s="7">
        <f t="shared" si="7"/>
        <v>-170000</v>
      </c>
      <c r="G18" s="7">
        <f t="shared" si="5"/>
        <v>1750000</v>
      </c>
      <c r="H18" s="9">
        <f t="shared" si="3"/>
        <v>0.7</v>
      </c>
    </row>
    <row r="19" spans="1:8">
      <c r="A19" s="11">
        <f t="shared" si="2"/>
        <v>11</v>
      </c>
      <c r="B19" s="7">
        <f t="shared" si="4"/>
        <v>2750000</v>
      </c>
      <c r="C19" s="7">
        <f t="shared" si="0"/>
        <v>2745000</v>
      </c>
      <c r="D19" s="7">
        <v>1920000</v>
      </c>
      <c r="E19" s="7">
        <f t="shared" si="6"/>
        <v>825000</v>
      </c>
      <c r="F19" s="7">
        <f t="shared" si="7"/>
        <v>5000</v>
      </c>
      <c r="G19" s="7">
        <f t="shared" si="5"/>
        <v>1925000</v>
      </c>
      <c r="H19" s="9">
        <f t="shared" si="3"/>
        <v>0.7</v>
      </c>
    </row>
    <row r="20" spans="1:8">
      <c r="A20" s="11">
        <f t="shared" si="2"/>
        <v>12</v>
      </c>
      <c r="B20" s="7">
        <f t="shared" si="4"/>
        <v>3000000</v>
      </c>
      <c r="C20" s="7">
        <f t="shared" si="0"/>
        <v>2820000</v>
      </c>
      <c r="D20" s="7">
        <v>1920000</v>
      </c>
      <c r="E20" s="7">
        <f t="shared" si="6"/>
        <v>900000</v>
      </c>
      <c r="F20" s="7">
        <f t="shared" si="7"/>
        <v>180000</v>
      </c>
      <c r="G20" s="7">
        <f t="shared" si="5"/>
        <v>2100000</v>
      </c>
      <c r="H20" s="9">
        <f t="shared" si="3"/>
        <v>0.7</v>
      </c>
    </row>
    <row r="21" spans="1:8">
      <c r="A21" s="11">
        <f t="shared" si="2"/>
        <v>13</v>
      </c>
      <c r="B21" s="7">
        <f t="shared" si="4"/>
        <v>3250000</v>
      </c>
      <c r="C21" s="7">
        <f t="shared" si="0"/>
        <v>2895000</v>
      </c>
      <c r="D21" s="7">
        <v>1920000</v>
      </c>
      <c r="E21" s="7">
        <f t="shared" si="6"/>
        <v>975000</v>
      </c>
      <c r="F21" s="7">
        <f t="shared" si="7"/>
        <v>355000</v>
      </c>
      <c r="G21" s="7">
        <f t="shared" si="5"/>
        <v>2275000</v>
      </c>
      <c r="H21" s="9">
        <f t="shared" si="3"/>
        <v>0.7</v>
      </c>
    </row>
    <row r="22" spans="1:8">
      <c r="A22" s="11">
        <f t="shared" si="2"/>
        <v>14</v>
      </c>
      <c r="B22" s="7">
        <f t="shared" si="4"/>
        <v>3500000</v>
      </c>
      <c r="C22" s="7">
        <f t="shared" si="0"/>
        <v>2970000</v>
      </c>
      <c r="D22" s="7">
        <v>1920000</v>
      </c>
      <c r="E22" s="7">
        <f t="shared" si="6"/>
        <v>1050000</v>
      </c>
      <c r="F22" s="7">
        <f t="shared" si="7"/>
        <v>530000</v>
      </c>
      <c r="G22" s="7">
        <f t="shared" si="5"/>
        <v>2450000</v>
      </c>
      <c r="H22" s="9">
        <f t="shared" si="3"/>
        <v>0.7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7"/>
  <sheetViews>
    <sheetView zoomScaleNormal="100" workbookViewId="0"/>
  </sheetViews>
  <sheetFormatPr defaultRowHeight="13.5"/>
  <cols>
    <col min="2" max="5" width="9.25" bestFit="1" customWidth="1"/>
    <col min="6" max="9" width="9.25" customWidth="1"/>
    <col min="10" max="10" width="10.25" bestFit="1" customWidth="1"/>
    <col min="11" max="11" width="9" customWidth="1"/>
  </cols>
  <sheetData>
    <row r="2" spans="1:12">
      <c r="A2" t="s">
        <v>22</v>
      </c>
    </row>
    <row r="3" spans="1:12">
      <c r="A3" s="15" t="s">
        <v>20</v>
      </c>
    </row>
    <row r="4" spans="1:12">
      <c r="A4" s="15"/>
    </row>
    <row r="5" spans="1:12">
      <c r="A5" s="16"/>
      <c r="B5" s="1" t="s">
        <v>2</v>
      </c>
      <c r="C5" s="1" t="s">
        <v>3</v>
      </c>
      <c r="D5" s="1" t="s">
        <v>127</v>
      </c>
    </row>
    <row r="6" spans="1:12">
      <c r="A6" s="1" t="s">
        <v>0</v>
      </c>
      <c r="B6" s="6">
        <f>SLOPE(B12:B1048576,A12:A1048576)</f>
        <v>244730.71071428573</v>
      </c>
      <c r="C6" s="6">
        <f>INTERCEPT(B12:B1048576,A12:A1048576)</f>
        <v>-3504.375</v>
      </c>
      <c r="D6" s="8">
        <f>CORREL(B12:B1048576,A12:A1048576)</f>
        <v>0.99848673836036472</v>
      </c>
    </row>
    <row r="7" spans="1:12">
      <c r="A7" s="1" t="s">
        <v>7</v>
      </c>
      <c r="B7" s="6">
        <f>SLOPE(C12:C1048576,A12:A1048576)</f>
        <v>201405.17589285714</v>
      </c>
      <c r="C7" s="6">
        <f>INTERCEPT(C12:C1048576,A12:A1048576)</f>
        <v>439038.38541666674</v>
      </c>
      <c r="D7" s="8">
        <f>CORREL(C12:C1048576,A12:A1048576)</f>
        <v>0.99783649577272404</v>
      </c>
    </row>
    <row r="9" spans="1:12">
      <c r="B9" t="s">
        <v>5</v>
      </c>
    </row>
    <row r="10" spans="1:12">
      <c r="B10" t="s">
        <v>18</v>
      </c>
      <c r="F10" t="s">
        <v>19</v>
      </c>
    </row>
    <row r="11" spans="1:12">
      <c r="A11" s="4" t="s">
        <v>1</v>
      </c>
      <c r="B11" s="17" t="s">
        <v>0</v>
      </c>
      <c r="C11" s="18" t="s">
        <v>10</v>
      </c>
      <c r="D11" s="18" t="s">
        <v>8</v>
      </c>
      <c r="E11" s="18" t="s">
        <v>9</v>
      </c>
      <c r="F11" s="12" t="s">
        <v>0</v>
      </c>
      <c r="G11" s="12" t="s">
        <v>7</v>
      </c>
      <c r="H11" s="12" t="s">
        <v>8</v>
      </c>
      <c r="I11" s="12" t="s">
        <v>9</v>
      </c>
      <c r="J11" s="12" t="s">
        <v>130</v>
      </c>
      <c r="K11" s="12" t="s">
        <v>11</v>
      </c>
      <c r="L11" s="12" t="s">
        <v>12</v>
      </c>
    </row>
    <row r="12" spans="1:12">
      <c r="A12" s="11">
        <v>0</v>
      </c>
      <c r="B12" s="7">
        <v>0</v>
      </c>
      <c r="C12" s="7">
        <f t="shared" ref="C12:C26" si="0">D12+E12</f>
        <v>500000</v>
      </c>
      <c r="D12" s="7">
        <v>500000</v>
      </c>
      <c r="E12" s="7">
        <f>B12*0.75</f>
        <v>0</v>
      </c>
      <c r="F12" s="7">
        <f>$B$6*A12+$C$6</f>
        <v>-3504.375</v>
      </c>
      <c r="G12" s="7">
        <f>$B$7*A12+$C$7</f>
        <v>439038.38541666674</v>
      </c>
      <c r="H12" s="7">
        <f>$C$7</f>
        <v>439038.38541666674</v>
      </c>
      <c r="I12" s="7">
        <f>G12-H12</f>
        <v>0</v>
      </c>
      <c r="J12" s="7">
        <f>F12-G12</f>
        <v>-442542.76041666674</v>
      </c>
      <c r="K12" s="7">
        <f>F12-I12</f>
        <v>-3504.375</v>
      </c>
      <c r="L12" s="9">
        <v>0</v>
      </c>
    </row>
    <row r="13" spans="1:12">
      <c r="A13" s="11">
        <f t="shared" ref="A13:A26" si="1">A12+1</f>
        <v>1</v>
      </c>
      <c r="B13" s="7">
        <v>254657</v>
      </c>
      <c r="C13" s="7">
        <f t="shared" si="0"/>
        <v>690992.75</v>
      </c>
      <c r="D13" s="7">
        <v>500000</v>
      </c>
      <c r="E13" s="7">
        <f t="shared" ref="E13:E26" si="2">B13*0.75</f>
        <v>190992.75</v>
      </c>
      <c r="F13" s="7">
        <f>$B$6*A13+$C$6</f>
        <v>241226.33571428573</v>
      </c>
      <c r="G13" s="7">
        <f>$B$7*A13+$C$7</f>
        <v>640443.56130952388</v>
      </c>
      <c r="H13" s="7">
        <f>$C$7</f>
        <v>439038.38541666674</v>
      </c>
      <c r="I13" s="7">
        <f t="shared" ref="I13:I26" si="3">G13-H13</f>
        <v>201405.17589285714</v>
      </c>
      <c r="J13" s="7">
        <f t="shared" ref="J13:J26" si="4">F13-G13</f>
        <v>-399217.22559523815</v>
      </c>
      <c r="K13" s="7">
        <f t="shared" ref="K13:K26" si="5">F13-I13</f>
        <v>39821.159821428591</v>
      </c>
      <c r="L13" s="9">
        <f>K13/F13</f>
        <v>0.16507799491923522</v>
      </c>
    </row>
    <row r="14" spans="1:12">
      <c r="A14" s="11">
        <f t="shared" si="1"/>
        <v>2</v>
      </c>
      <c r="B14" s="7">
        <v>406347</v>
      </c>
      <c r="C14" s="7">
        <f t="shared" si="0"/>
        <v>804760.25</v>
      </c>
      <c r="D14" s="7">
        <v>500000</v>
      </c>
      <c r="E14" s="7">
        <f t="shared" si="2"/>
        <v>304760.25</v>
      </c>
      <c r="F14" s="7">
        <f>$B$6*A14+$C$6</f>
        <v>485957.04642857146</v>
      </c>
      <c r="G14" s="7">
        <f t="shared" ref="G14:G26" si="6">$B$7*A14+$C$7</f>
        <v>841848.73720238102</v>
      </c>
      <c r="H14" s="7">
        <f t="shared" ref="H14:H26" si="7">$C$7</f>
        <v>439038.38541666674</v>
      </c>
      <c r="I14" s="7">
        <f t="shared" si="3"/>
        <v>402810.35178571427</v>
      </c>
      <c r="J14" s="7">
        <f t="shared" si="4"/>
        <v>-355891.69077380956</v>
      </c>
      <c r="K14" s="7">
        <f t="shared" si="5"/>
        <v>83146.694642857183</v>
      </c>
      <c r="L14" s="9">
        <f t="shared" ref="L14:L26" si="8">K14/F14</f>
        <v>0.17109885586375281</v>
      </c>
    </row>
    <row r="15" spans="1:12">
      <c r="A15" s="11">
        <f t="shared" si="1"/>
        <v>3</v>
      </c>
      <c r="B15" s="7">
        <v>678903</v>
      </c>
      <c r="C15" s="7">
        <f t="shared" si="0"/>
        <v>1009177.25</v>
      </c>
      <c r="D15" s="7">
        <v>500000</v>
      </c>
      <c r="E15" s="7">
        <f t="shared" si="2"/>
        <v>509177.25</v>
      </c>
      <c r="F15" s="7">
        <f t="shared" ref="F15:F26" si="9">$B$6*A15+$C$6</f>
        <v>730687.75714285718</v>
      </c>
      <c r="G15" s="7">
        <f>$B$7*A15+$C$7</f>
        <v>1043253.9130952382</v>
      </c>
      <c r="H15" s="7">
        <f t="shared" si="7"/>
        <v>439038.38541666674</v>
      </c>
      <c r="I15" s="7">
        <f>G15-H15</f>
        <v>604215.52767857141</v>
      </c>
      <c r="J15" s="7">
        <f>F15-G15</f>
        <v>-312566.15595238097</v>
      </c>
      <c r="K15" s="7">
        <f>F15-I15</f>
        <v>126472.22946428577</v>
      </c>
      <c r="L15" s="9">
        <f t="shared" ref="L15:L20" si="10">K15/F15</f>
        <v>0.17308655883166674</v>
      </c>
    </row>
    <row r="16" spans="1:12">
      <c r="A16" s="11">
        <f t="shared" si="1"/>
        <v>4</v>
      </c>
      <c r="B16" s="7">
        <v>876056</v>
      </c>
      <c r="C16" s="7">
        <f t="shared" si="0"/>
        <v>1157042</v>
      </c>
      <c r="D16" s="7">
        <v>500000</v>
      </c>
      <c r="E16" s="7">
        <f t="shared" si="2"/>
        <v>657042</v>
      </c>
      <c r="F16" s="7">
        <f t="shared" si="9"/>
        <v>975418.46785714291</v>
      </c>
      <c r="G16" s="7">
        <f t="shared" si="6"/>
        <v>1244659.0889880953</v>
      </c>
      <c r="H16" s="7">
        <f t="shared" si="7"/>
        <v>439038.38541666674</v>
      </c>
      <c r="I16" s="7">
        <f t="shared" si="3"/>
        <v>805620.70357142854</v>
      </c>
      <c r="J16" s="7">
        <f t="shared" si="4"/>
        <v>-269240.62113095238</v>
      </c>
      <c r="K16" s="7">
        <f t="shared" si="5"/>
        <v>169797.76428571437</v>
      </c>
      <c r="L16" s="9">
        <f t="shared" si="10"/>
        <v>0.17407683971653332</v>
      </c>
    </row>
    <row r="17" spans="1:12">
      <c r="A17" s="11">
        <f t="shared" si="1"/>
        <v>5</v>
      </c>
      <c r="B17" s="7">
        <v>1353486</v>
      </c>
      <c r="C17" s="7">
        <f t="shared" si="0"/>
        <v>1515114.5</v>
      </c>
      <c r="D17" s="7">
        <v>500000</v>
      </c>
      <c r="E17" s="7">
        <f t="shared" si="2"/>
        <v>1015114.5</v>
      </c>
      <c r="F17" s="7">
        <f t="shared" si="9"/>
        <v>1220149.1785714286</v>
      </c>
      <c r="G17" s="7">
        <f t="shared" si="6"/>
        <v>1446064.2648809524</v>
      </c>
      <c r="H17" s="7">
        <f t="shared" si="7"/>
        <v>439038.38541666674</v>
      </c>
      <c r="I17" s="7">
        <f t="shared" si="3"/>
        <v>1007025.8794642857</v>
      </c>
      <c r="J17" s="7">
        <f t="shared" si="4"/>
        <v>-225915.08630952379</v>
      </c>
      <c r="K17" s="7">
        <f t="shared" si="5"/>
        <v>213123.29910714296</v>
      </c>
      <c r="L17" s="9">
        <f t="shared" si="10"/>
        <v>0.17466987057817909</v>
      </c>
    </row>
    <row r="18" spans="1:12">
      <c r="A18" s="11">
        <f t="shared" si="1"/>
        <v>6</v>
      </c>
      <c r="B18" s="7">
        <v>1560590</v>
      </c>
      <c r="C18" s="7">
        <f t="shared" si="0"/>
        <v>1670442.5</v>
      </c>
      <c r="D18" s="7">
        <v>500000</v>
      </c>
      <c r="E18" s="7">
        <f t="shared" si="2"/>
        <v>1170442.5</v>
      </c>
      <c r="F18" s="7">
        <f t="shared" si="9"/>
        <v>1464879.8892857144</v>
      </c>
      <c r="G18" s="7">
        <f t="shared" si="6"/>
        <v>1647469.4407738096</v>
      </c>
      <c r="H18" s="7">
        <f t="shared" si="7"/>
        <v>439038.38541666674</v>
      </c>
      <c r="I18" s="7">
        <f t="shared" si="3"/>
        <v>1208431.0553571428</v>
      </c>
      <c r="J18" s="7">
        <f t="shared" si="4"/>
        <v>-182589.5514880952</v>
      </c>
      <c r="K18" s="7">
        <f t="shared" si="5"/>
        <v>256448.83392857155</v>
      </c>
      <c r="L18" s="9">
        <f t="shared" si="10"/>
        <v>0.17506475159107945</v>
      </c>
    </row>
    <row r="19" spans="1:12">
      <c r="A19" s="11">
        <f t="shared" si="1"/>
        <v>7</v>
      </c>
      <c r="B19" s="7">
        <v>1736520</v>
      </c>
      <c r="C19" s="7">
        <f t="shared" si="0"/>
        <v>1802390</v>
      </c>
      <c r="D19" s="7">
        <v>500000</v>
      </c>
      <c r="E19" s="7">
        <f t="shared" si="2"/>
        <v>1302390</v>
      </c>
      <c r="F19" s="7">
        <f t="shared" si="9"/>
        <v>1709610.6</v>
      </c>
      <c r="G19" s="7">
        <f t="shared" si="6"/>
        <v>1848874.6166666667</v>
      </c>
      <c r="H19" s="7">
        <f t="shared" si="7"/>
        <v>439038.38541666674</v>
      </c>
      <c r="I19" s="7">
        <f t="shared" si="3"/>
        <v>1409836.23125</v>
      </c>
      <c r="J19" s="7">
        <f t="shared" si="4"/>
        <v>-139264.0166666666</v>
      </c>
      <c r="K19" s="7">
        <f t="shared" si="5"/>
        <v>299774.36875000014</v>
      </c>
      <c r="L19" s="9">
        <f t="shared" si="10"/>
        <v>0.17534657819154847</v>
      </c>
    </row>
    <row r="20" spans="1:12">
      <c r="A20" s="11">
        <f t="shared" si="1"/>
        <v>8</v>
      </c>
      <c r="B20" s="7">
        <v>1963591</v>
      </c>
      <c r="C20" s="7">
        <f t="shared" si="0"/>
        <v>1972693.25</v>
      </c>
      <c r="D20" s="7">
        <v>500000</v>
      </c>
      <c r="E20" s="7">
        <f t="shared" si="2"/>
        <v>1472693.25</v>
      </c>
      <c r="F20" s="7">
        <f t="shared" si="9"/>
        <v>1954341.3107142858</v>
      </c>
      <c r="G20" s="7">
        <f t="shared" si="6"/>
        <v>2050279.7925595238</v>
      </c>
      <c r="H20" s="7">
        <f t="shared" si="7"/>
        <v>439038.38541666674</v>
      </c>
      <c r="I20" s="7">
        <f t="shared" si="3"/>
        <v>1611241.4071428571</v>
      </c>
      <c r="J20" s="7">
        <f t="shared" si="4"/>
        <v>-95938.481845238013</v>
      </c>
      <c r="K20" s="7">
        <f t="shared" si="5"/>
        <v>343099.90357142873</v>
      </c>
      <c r="L20" s="9">
        <f t="shared" si="10"/>
        <v>0.17555782180443716</v>
      </c>
    </row>
    <row r="21" spans="1:12">
      <c r="A21" s="11">
        <f t="shared" si="1"/>
        <v>9</v>
      </c>
      <c r="B21" s="7">
        <v>2225543</v>
      </c>
      <c r="C21" s="7">
        <f t="shared" si="0"/>
        <v>2169157.25</v>
      </c>
      <c r="D21" s="7">
        <v>500000</v>
      </c>
      <c r="E21" s="7">
        <f t="shared" si="2"/>
        <v>1669157.25</v>
      </c>
      <c r="F21" s="7">
        <f t="shared" si="9"/>
        <v>2199072.0214285715</v>
      </c>
      <c r="G21" s="7">
        <f t="shared" si="6"/>
        <v>2251684.968452381</v>
      </c>
      <c r="H21" s="7">
        <f t="shared" si="7"/>
        <v>439038.38541666674</v>
      </c>
      <c r="I21" s="7">
        <f t="shared" si="3"/>
        <v>1812646.5830357142</v>
      </c>
      <c r="J21" s="7">
        <f t="shared" si="4"/>
        <v>-52612.947023809422</v>
      </c>
      <c r="K21" s="7">
        <f t="shared" si="5"/>
        <v>386425.43839285732</v>
      </c>
      <c r="L21" s="9">
        <f t="shared" si="8"/>
        <v>0.17572204758524726</v>
      </c>
    </row>
    <row r="22" spans="1:12">
      <c r="A22" s="11">
        <f t="shared" si="1"/>
        <v>10</v>
      </c>
      <c r="B22" s="7">
        <v>2465893</v>
      </c>
      <c r="C22" s="7">
        <f t="shared" si="0"/>
        <v>2549419.75</v>
      </c>
      <c r="D22" s="7">
        <v>700000</v>
      </c>
      <c r="E22" s="7">
        <f t="shared" si="2"/>
        <v>1849419.75</v>
      </c>
      <c r="F22" s="7">
        <f t="shared" si="9"/>
        <v>2443802.7321428573</v>
      </c>
      <c r="G22" s="7">
        <f t="shared" si="6"/>
        <v>2453090.1443452379</v>
      </c>
      <c r="H22" s="7">
        <f t="shared" si="7"/>
        <v>439038.38541666674</v>
      </c>
      <c r="I22" s="7">
        <f t="shared" si="3"/>
        <v>2014051.7589285711</v>
      </c>
      <c r="J22" s="7">
        <f t="shared" si="4"/>
        <v>-9287.4122023805976</v>
      </c>
      <c r="K22" s="7">
        <f t="shared" si="5"/>
        <v>429750.97321428615</v>
      </c>
      <c r="L22" s="9">
        <f t="shared" si="8"/>
        <v>0.17585338111045382</v>
      </c>
    </row>
    <row r="23" spans="1:12">
      <c r="A23" s="11">
        <f t="shared" si="1"/>
        <v>11</v>
      </c>
      <c r="B23" s="7">
        <v>2658563</v>
      </c>
      <c r="C23" s="7">
        <f t="shared" si="0"/>
        <v>2693922.25</v>
      </c>
      <c r="D23" s="7">
        <v>700000</v>
      </c>
      <c r="E23" s="7">
        <f t="shared" si="2"/>
        <v>1993922.25</v>
      </c>
      <c r="F23" s="7">
        <f t="shared" si="9"/>
        <v>2688533.442857143</v>
      </c>
      <c r="G23" s="7">
        <f t="shared" si="6"/>
        <v>2654495.3202380957</v>
      </c>
      <c r="H23" s="7">
        <f t="shared" si="7"/>
        <v>439038.38541666674</v>
      </c>
      <c r="I23" s="7">
        <f t="shared" si="3"/>
        <v>2215456.9348214287</v>
      </c>
      <c r="J23" s="7">
        <f t="shared" si="4"/>
        <v>34038.122619047295</v>
      </c>
      <c r="K23" s="7">
        <f t="shared" si="5"/>
        <v>473076.50803571427</v>
      </c>
      <c r="L23" s="9">
        <f t="shared" si="8"/>
        <v>0.17596080468798972</v>
      </c>
    </row>
    <row r="24" spans="1:12">
      <c r="A24" s="11">
        <f t="shared" si="1"/>
        <v>12</v>
      </c>
      <c r="B24" s="7">
        <v>2920502</v>
      </c>
      <c r="C24" s="7">
        <f t="shared" si="0"/>
        <v>2890376.5</v>
      </c>
      <c r="D24" s="7">
        <v>700000</v>
      </c>
      <c r="E24" s="7">
        <f t="shared" si="2"/>
        <v>2190376.5</v>
      </c>
      <c r="F24" s="7">
        <f t="shared" si="9"/>
        <v>2933264.1535714287</v>
      </c>
      <c r="G24" s="7">
        <f t="shared" si="6"/>
        <v>2855900.4961309526</v>
      </c>
      <c r="H24" s="7">
        <f t="shared" si="7"/>
        <v>439038.38541666674</v>
      </c>
      <c r="I24" s="7">
        <f t="shared" si="3"/>
        <v>2416862.1107142856</v>
      </c>
      <c r="J24" s="7">
        <f t="shared" si="4"/>
        <v>77363.65744047612</v>
      </c>
      <c r="K24" s="7">
        <f t="shared" si="5"/>
        <v>516402.0428571431</v>
      </c>
      <c r="L24" s="9">
        <f t="shared" si="8"/>
        <v>0.17605030294608551</v>
      </c>
    </row>
    <row r="25" spans="1:12">
      <c r="A25" s="11">
        <f t="shared" si="1"/>
        <v>13</v>
      </c>
      <c r="B25" s="7">
        <v>3158056</v>
      </c>
      <c r="C25" s="7">
        <f t="shared" si="0"/>
        <v>3068542</v>
      </c>
      <c r="D25" s="7">
        <v>700000</v>
      </c>
      <c r="E25" s="7">
        <f t="shared" si="2"/>
        <v>2368542</v>
      </c>
      <c r="F25" s="7">
        <f t="shared" si="9"/>
        <v>3177994.8642857145</v>
      </c>
      <c r="G25" s="7">
        <f t="shared" si="6"/>
        <v>3057305.6720238095</v>
      </c>
      <c r="H25" s="7">
        <f t="shared" si="7"/>
        <v>439038.38541666674</v>
      </c>
      <c r="I25" s="7">
        <f t="shared" si="3"/>
        <v>2618267.2866071425</v>
      </c>
      <c r="J25" s="7">
        <f t="shared" si="4"/>
        <v>120689.19226190494</v>
      </c>
      <c r="K25" s="7">
        <f t="shared" si="5"/>
        <v>559727.57767857192</v>
      </c>
      <c r="L25" s="9">
        <f t="shared" si="8"/>
        <v>0.17612601705836178</v>
      </c>
    </row>
    <row r="26" spans="1:12">
      <c r="A26" s="11">
        <f t="shared" si="1"/>
        <v>14</v>
      </c>
      <c r="B26" s="7">
        <v>3385452</v>
      </c>
      <c r="C26" s="7">
        <f t="shared" si="0"/>
        <v>3239089</v>
      </c>
      <c r="D26" s="7">
        <v>700000</v>
      </c>
      <c r="E26" s="7">
        <f t="shared" si="2"/>
        <v>2539089</v>
      </c>
      <c r="F26" s="7">
        <f t="shared" si="9"/>
        <v>3422725.5750000002</v>
      </c>
      <c r="G26" s="7">
        <f t="shared" si="6"/>
        <v>3258710.8479166664</v>
      </c>
      <c r="H26" s="7">
        <f t="shared" si="7"/>
        <v>439038.38541666674</v>
      </c>
      <c r="I26" s="7">
        <f t="shared" si="3"/>
        <v>2819672.4624999994</v>
      </c>
      <c r="J26" s="7">
        <f t="shared" si="4"/>
        <v>164014.72708333377</v>
      </c>
      <c r="K26" s="7">
        <f t="shared" si="5"/>
        <v>603053.11250000075</v>
      </c>
      <c r="L26" s="9">
        <f t="shared" si="8"/>
        <v>0.17619090379455873</v>
      </c>
    </row>
    <row r="27" spans="1:12">
      <c r="J27" t="s">
        <v>21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L35"/>
  <sheetViews>
    <sheetView zoomScaleNormal="100" workbookViewId="0"/>
  </sheetViews>
  <sheetFormatPr defaultRowHeight="13.5"/>
  <cols>
    <col min="2" max="5" width="9.25" bestFit="1" customWidth="1"/>
    <col min="6" max="9" width="9.25" customWidth="1"/>
    <col min="10" max="10" width="10.25" bestFit="1" customWidth="1"/>
    <col min="11" max="11" width="9" customWidth="1"/>
  </cols>
  <sheetData>
    <row r="2" spans="1:12">
      <c r="A2" t="s">
        <v>23</v>
      </c>
    </row>
    <row r="3" spans="1:12">
      <c r="A3" s="15" t="s">
        <v>20</v>
      </c>
    </row>
    <row r="4" spans="1:12">
      <c r="A4" s="15"/>
    </row>
    <row r="5" spans="1:12">
      <c r="A5" s="16"/>
      <c r="B5" s="1" t="s">
        <v>2</v>
      </c>
      <c r="C5" s="1" t="s">
        <v>3</v>
      </c>
      <c r="D5" s="1" t="s">
        <v>127</v>
      </c>
    </row>
    <row r="6" spans="1:12">
      <c r="A6" s="1" t="s">
        <v>0</v>
      </c>
      <c r="B6" s="6">
        <f>SLOPE(B12:B1048576,A12:A1048576)</f>
        <v>44996.428571428572</v>
      </c>
      <c r="C6" s="6">
        <f>INTERCEPT(B12:B1048576,A12:A1048576)</f>
        <v>28891.666666666686</v>
      </c>
      <c r="D6" s="8">
        <f>CORREL(B12:B1048576,A12:A1048576)</f>
        <v>0.9962501150515265</v>
      </c>
    </row>
    <row r="7" spans="1:12">
      <c r="A7" s="1" t="s">
        <v>7</v>
      </c>
      <c r="B7" s="6">
        <f>SLOPE(C12:C1048576,A12:A1048576)</f>
        <v>14142.5</v>
      </c>
      <c r="C7" s="6">
        <f>INTERCEPT(C12:C1048576,A12:A1048576)</f>
        <v>375389.16666666669</v>
      </c>
      <c r="D7" s="8">
        <f>CORREL(C12:C1048576,A12:A1048576)</f>
        <v>0.92602451783599138</v>
      </c>
    </row>
    <row r="9" spans="1:12">
      <c r="B9" t="s">
        <v>5</v>
      </c>
    </row>
    <row r="10" spans="1:12">
      <c r="B10" t="s">
        <v>18</v>
      </c>
      <c r="F10" t="s">
        <v>19</v>
      </c>
    </row>
    <row r="11" spans="1:12">
      <c r="A11" s="4" t="s">
        <v>1</v>
      </c>
      <c r="B11" s="17" t="s">
        <v>0</v>
      </c>
      <c r="C11" s="18" t="s">
        <v>10</v>
      </c>
      <c r="D11" s="18" t="s">
        <v>8</v>
      </c>
      <c r="E11" s="18" t="s">
        <v>9</v>
      </c>
      <c r="F11" s="12" t="s">
        <v>0</v>
      </c>
      <c r="G11" s="12" t="s">
        <v>7</v>
      </c>
      <c r="H11" s="12" t="s">
        <v>8</v>
      </c>
      <c r="I11" s="12" t="s">
        <v>9</v>
      </c>
      <c r="J11" s="12" t="s">
        <v>130</v>
      </c>
      <c r="K11" s="12" t="s">
        <v>11</v>
      </c>
      <c r="L11" s="12" t="s">
        <v>12</v>
      </c>
    </row>
    <row r="12" spans="1:12">
      <c r="A12" s="11">
        <v>0</v>
      </c>
      <c r="B12" s="7">
        <v>0</v>
      </c>
      <c r="C12" s="7">
        <f t="shared" ref="C12:C26" si="0">D12+E12</f>
        <v>400000</v>
      </c>
      <c r="D12" s="7">
        <v>400000</v>
      </c>
      <c r="E12" s="7">
        <f>B12*0.1</f>
        <v>0</v>
      </c>
      <c r="F12" s="7">
        <f>$B$6*A12+$C$6</f>
        <v>28891.666666666686</v>
      </c>
      <c r="G12" s="7">
        <f>$B$7*A12+$C$7</f>
        <v>375389.16666666669</v>
      </c>
      <c r="H12" s="7">
        <f>$C$7</f>
        <v>375389.16666666669</v>
      </c>
      <c r="I12" s="7">
        <f>G12-H12</f>
        <v>0</v>
      </c>
      <c r="J12" s="7">
        <f>F12-G12</f>
        <v>-346497.5</v>
      </c>
      <c r="K12" s="7">
        <f>F12-I12</f>
        <v>28891.666666666686</v>
      </c>
      <c r="L12" s="9">
        <v>0</v>
      </c>
    </row>
    <row r="13" spans="1:12">
      <c r="A13" s="11">
        <f t="shared" ref="A13:A26" si="1">A12+1</f>
        <v>1</v>
      </c>
      <c r="B13" s="7">
        <v>53000</v>
      </c>
      <c r="C13" s="7">
        <f t="shared" si="0"/>
        <v>405300</v>
      </c>
      <c r="D13" s="7">
        <v>400000</v>
      </c>
      <c r="E13" s="7">
        <f t="shared" ref="E13:E26" si="2">B13*0.1</f>
        <v>5300</v>
      </c>
      <c r="F13" s="7">
        <f>$B$6*A13+$C$6</f>
        <v>73888.095238095266</v>
      </c>
      <c r="G13" s="7">
        <f>$B$7*A13+$C$7</f>
        <v>389531.66666666669</v>
      </c>
      <c r="H13" s="7">
        <f>$C$7</f>
        <v>375389.16666666669</v>
      </c>
      <c r="I13" s="7">
        <f t="shared" ref="I13:I26" si="3">G13-H13</f>
        <v>14142.5</v>
      </c>
      <c r="J13" s="7">
        <f t="shared" ref="J13:J26" si="4">F13-G13</f>
        <v>-315643.57142857142</v>
      </c>
      <c r="K13" s="7">
        <f t="shared" ref="K13:K26" si="5">F13-I13</f>
        <v>59745.595238095266</v>
      </c>
      <c r="L13" s="9">
        <f>K13/F13</f>
        <v>0.80859568846067098</v>
      </c>
    </row>
    <row r="14" spans="1:12">
      <c r="A14" s="11">
        <f t="shared" si="1"/>
        <v>2</v>
      </c>
      <c r="B14" s="7">
        <v>125000</v>
      </c>
      <c r="C14" s="7">
        <f t="shared" si="0"/>
        <v>412500</v>
      </c>
      <c r="D14" s="7">
        <v>400000</v>
      </c>
      <c r="E14" s="7">
        <f t="shared" si="2"/>
        <v>12500</v>
      </c>
      <c r="F14" s="7">
        <f>$B$6*A14+$C$6</f>
        <v>118884.52380952383</v>
      </c>
      <c r="G14" s="7">
        <f t="shared" ref="G14:G26" si="6">$B$7*A14+$C$7</f>
        <v>403674.16666666669</v>
      </c>
      <c r="H14" s="7">
        <f t="shared" ref="H14:H26" si="7">$C$7</f>
        <v>375389.16666666669</v>
      </c>
      <c r="I14" s="7">
        <f t="shared" si="3"/>
        <v>28285</v>
      </c>
      <c r="J14" s="7">
        <f t="shared" si="4"/>
        <v>-284789.64285714284</v>
      </c>
      <c r="K14" s="7">
        <f t="shared" si="5"/>
        <v>90599.523809523831</v>
      </c>
      <c r="L14" s="9">
        <f t="shared" ref="L14:L26" si="8">K14/F14</f>
        <v>0.76208004966804521</v>
      </c>
    </row>
    <row r="15" spans="1:12">
      <c r="A15" s="11">
        <f t="shared" si="1"/>
        <v>3</v>
      </c>
      <c r="B15" s="7">
        <v>198000</v>
      </c>
      <c r="C15" s="7">
        <f t="shared" si="0"/>
        <v>419800</v>
      </c>
      <c r="D15" s="7">
        <v>400000</v>
      </c>
      <c r="E15" s="7">
        <f t="shared" si="2"/>
        <v>19800</v>
      </c>
      <c r="F15" s="7">
        <f t="shared" ref="F15:F26" si="9">$B$6*A15+$C$6</f>
        <v>163880.9523809524</v>
      </c>
      <c r="G15" s="7">
        <f>$B$7*A15+$C$7</f>
        <v>417816.66666666669</v>
      </c>
      <c r="H15" s="7">
        <f t="shared" si="7"/>
        <v>375389.16666666669</v>
      </c>
      <c r="I15" s="7">
        <f>G15-H15</f>
        <v>42427.5</v>
      </c>
      <c r="J15" s="7">
        <f>F15-G15</f>
        <v>-253935.71428571429</v>
      </c>
      <c r="K15" s="7">
        <f>F15-I15</f>
        <v>121453.4523809524</v>
      </c>
      <c r="L15" s="9">
        <f t="shared" ref="L15:L20" si="10">K15/F15</f>
        <v>0.7411078018305971</v>
      </c>
    </row>
    <row r="16" spans="1:12">
      <c r="A16" s="11">
        <f t="shared" si="1"/>
        <v>4</v>
      </c>
      <c r="B16" s="7">
        <v>210000</v>
      </c>
      <c r="C16" s="7">
        <f t="shared" si="0"/>
        <v>421000</v>
      </c>
      <c r="D16" s="7">
        <v>400000</v>
      </c>
      <c r="E16" s="7">
        <f t="shared" si="2"/>
        <v>21000</v>
      </c>
      <c r="F16" s="7">
        <f t="shared" si="9"/>
        <v>208877.38095238098</v>
      </c>
      <c r="G16" s="7">
        <f t="shared" si="6"/>
        <v>431959.16666666669</v>
      </c>
      <c r="H16" s="7">
        <f t="shared" si="7"/>
        <v>375389.16666666669</v>
      </c>
      <c r="I16" s="7">
        <f t="shared" si="3"/>
        <v>56570</v>
      </c>
      <c r="J16" s="7">
        <f t="shared" si="4"/>
        <v>-223081.78571428571</v>
      </c>
      <c r="K16" s="7">
        <f t="shared" si="5"/>
        <v>152307.38095238098</v>
      </c>
      <c r="L16" s="9">
        <f t="shared" si="10"/>
        <v>0.72917124993588178</v>
      </c>
    </row>
    <row r="17" spans="1:12">
      <c r="A17" s="11">
        <f t="shared" si="1"/>
        <v>5</v>
      </c>
      <c r="B17" s="7">
        <v>260000</v>
      </c>
      <c r="C17" s="7">
        <f t="shared" si="0"/>
        <v>426000</v>
      </c>
      <c r="D17" s="7">
        <v>400000</v>
      </c>
      <c r="E17" s="7">
        <f t="shared" si="2"/>
        <v>26000</v>
      </c>
      <c r="F17" s="7">
        <f t="shared" si="9"/>
        <v>253873.80952380956</v>
      </c>
      <c r="G17" s="7">
        <f t="shared" si="6"/>
        <v>446101.66666666669</v>
      </c>
      <c r="H17" s="7">
        <f t="shared" si="7"/>
        <v>375389.16666666669</v>
      </c>
      <c r="I17" s="7">
        <f t="shared" si="3"/>
        <v>70712.5</v>
      </c>
      <c r="J17" s="7">
        <f t="shared" si="4"/>
        <v>-192227.85714285713</v>
      </c>
      <c r="K17" s="7">
        <f t="shared" si="5"/>
        <v>183161.30952380956</v>
      </c>
      <c r="L17" s="9">
        <f t="shared" si="10"/>
        <v>0.72146595140067715</v>
      </c>
    </row>
    <row r="18" spans="1:12">
      <c r="A18" s="11">
        <f t="shared" si="1"/>
        <v>6</v>
      </c>
      <c r="B18" s="7">
        <v>315000</v>
      </c>
      <c r="C18" s="7">
        <f t="shared" si="0"/>
        <v>431500</v>
      </c>
      <c r="D18" s="7">
        <v>400000</v>
      </c>
      <c r="E18" s="7">
        <f t="shared" si="2"/>
        <v>31500</v>
      </c>
      <c r="F18" s="7">
        <f t="shared" si="9"/>
        <v>298870.23809523811</v>
      </c>
      <c r="G18" s="7">
        <f t="shared" si="6"/>
        <v>460244.16666666669</v>
      </c>
      <c r="H18" s="7">
        <f t="shared" si="7"/>
        <v>375389.16666666669</v>
      </c>
      <c r="I18" s="7">
        <f t="shared" si="3"/>
        <v>84855</v>
      </c>
      <c r="J18" s="7">
        <f t="shared" si="4"/>
        <v>-161373.92857142858</v>
      </c>
      <c r="K18" s="7">
        <f t="shared" si="5"/>
        <v>214015.23809523811</v>
      </c>
      <c r="L18" s="9">
        <f t="shared" si="10"/>
        <v>0.71608079633221933</v>
      </c>
    </row>
    <row r="19" spans="1:12">
      <c r="A19" s="11">
        <f t="shared" si="1"/>
        <v>7</v>
      </c>
      <c r="B19" s="7">
        <v>365000</v>
      </c>
      <c r="C19" s="7">
        <f t="shared" si="0"/>
        <v>436500</v>
      </c>
      <c r="D19" s="7">
        <v>400000</v>
      </c>
      <c r="E19" s="7">
        <f t="shared" si="2"/>
        <v>36500</v>
      </c>
      <c r="F19" s="7">
        <f t="shared" si="9"/>
        <v>343866.66666666669</v>
      </c>
      <c r="G19" s="7">
        <f t="shared" si="6"/>
        <v>474386.66666666669</v>
      </c>
      <c r="H19" s="7">
        <f t="shared" si="7"/>
        <v>375389.16666666669</v>
      </c>
      <c r="I19" s="7">
        <f t="shared" si="3"/>
        <v>98997.5</v>
      </c>
      <c r="J19" s="7">
        <f t="shared" si="4"/>
        <v>-130520</v>
      </c>
      <c r="K19" s="7">
        <f t="shared" si="5"/>
        <v>244869.16666666669</v>
      </c>
      <c r="L19" s="9">
        <f t="shared" si="10"/>
        <v>0.71210498255137655</v>
      </c>
    </row>
    <row r="20" spans="1:12">
      <c r="A20" s="11">
        <f t="shared" si="1"/>
        <v>8</v>
      </c>
      <c r="B20" s="7">
        <v>389000</v>
      </c>
      <c r="C20" s="7">
        <f t="shared" si="0"/>
        <v>438900</v>
      </c>
      <c r="D20" s="7">
        <v>400000</v>
      </c>
      <c r="E20" s="7">
        <f t="shared" si="2"/>
        <v>38900</v>
      </c>
      <c r="F20" s="7">
        <f t="shared" si="9"/>
        <v>388863.09523809527</v>
      </c>
      <c r="G20" s="7">
        <f t="shared" si="6"/>
        <v>488529.16666666669</v>
      </c>
      <c r="H20" s="7">
        <f t="shared" si="7"/>
        <v>375389.16666666669</v>
      </c>
      <c r="I20" s="7">
        <f t="shared" si="3"/>
        <v>113140</v>
      </c>
      <c r="J20" s="7">
        <f t="shared" si="4"/>
        <v>-99666.07142857142</v>
      </c>
      <c r="K20" s="7">
        <f t="shared" si="5"/>
        <v>275723.09523809527</v>
      </c>
      <c r="L20" s="9">
        <f t="shared" si="10"/>
        <v>0.70904927367631532</v>
      </c>
    </row>
    <row r="21" spans="1:12">
      <c r="A21" s="11">
        <f t="shared" si="1"/>
        <v>9</v>
      </c>
      <c r="B21" s="7">
        <v>413000</v>
      </c>
      <c r="C21" s="7">
        <f t="shared" si="0"/>
        <v>541300</v>
      </c>
      <c r="D21" s="7">
        <v>500000</v>
      </c>
      <c r="E21" s="7">
        <f t="shared" si="2"/>
        <v>41300</v>
      </c>
      <c r="F21" s="7">
        <f t="shared" si="9"/>
        <v>433859.52380952385</v>
      </c>
      <c r="G21" s="7">
        <f t="shared" si="6"/>
        <v>502671.66666666669</v>
      </c>
      <c r="H21" s="7">
        <f t="shared" si="7"/>
        <v>375389.16666666669</v>
      </c>
      <c r="I21" s="7">
        <f t="shared" si="3"/>
        <v>127282.5</v>
      </c>
      <c r="J21" s="7">
        <f t="shared" si="4"/>
        <v>-68812.142857142841</v>
      </c>
      <c r="K21" s="7">
        <f t="shared" si="5"/>
        <v>306577.02380952385</v>
      </c>
      <c r="L21" s="9">
        <f t="shared" si="8"/>
        <v>0.70662739201299518</v>
      </c>
    </row>
    <row r="22" spans="1:12">
      <c r="A22" s="11">
        <f t="shared" si="1"/>
        <v>10</v>
      </c>
      <c r="B22" s="7">
        <v>476000</v>
      </c>
      <c r="C22" s="7">
        <f t="shared" si="0"/>
        <v>547600</v>
      </c>
      <c r="D22" s="7">
        <v>500000</v>
      </c>
      <c r="E22" s="7">
        <f t="shared" si="2"/>
        <v>47600</v>
      </c>
      <c r="F22" s="7">
        <f t="shared" si="9"/>
        <v>478855.95238095243</v>
      </c>
      <c r="G22" s="7">
        <f t="shared" si="6"/>
        <v>516814.16666666669</v>
      </c>
      <c r="H22" s="7">
        <f t="shared" si="7"/>
        <v>375389.16666666669</v>
      </c>
      <c r="I22" s="7">
        <f t="shared" si="3"/>
        <v>141425</v>
      </c>
      <c r="J22" s="7">
        <f t="shared" si="4"/>
        <v>-37958.214285714261</v>
      </c>
      <c r="K22" s="7">
        <f t="shared" si="5"/>
        <v>337430.95238095243</v>
      </c>
      <c r="L22" s="9">
        <f t="shared" si="8"/>
        <v>0.70466066194476418</v>
      </c>
    </row>
    <row r="23" spans="1:12">
      <c r="A23" s="11">
        <f t="shared" si="1"/>
        <v>11</v>
      </c>
      <c r="B23" s="7">
        <v>514000</v>
      </c>
      <c r="C23" s="7">
        <f t="shared" si="0"/>
        <v>551400</v>
      </c>
      <c r="D23" s="7">
        <v>500000</v>
      </c>
      <c r="E23" s="7">
        <f t="shared" si="2"/>
        <v>51400</v>
      </c>
      <c r="F23" s="7">
        <f t="shared" si="9"/>
        <v>523852.38095238101</v>
      </c>
      <c r="G23" s="7">
        <f t="shared" si="6"/>
        <v>530956.66666666674</v>
      </c>
      <c r="H23" s="7">
        <f t="shared" si="7"/>
        <v>375389.16666666669</v>
      </c>
      <c r="I23" s="7">
        <f t="shared" si="3"/>
        <v>155567.50000000006</v>
      </c>
      <c r="J23" s="7">
        <f t="shared" si="4"/>
        <v>-7104.2857142857392</v>
      </c>
      <c r="K23" s="7">
        <f t="shared" si="5"/>
        <v>368284.88095238095</v>
      </c>
      <c r="L23" s="9">
        <f t="shared" si="8"/>
        <v>0.70303179739839461</v>
      </c>
    </row>
    <row r="24" spans="1:12">
      <c r="A24" s="11">
        <f t="shared" si="1"/>
        <v>12</v>
      </c>
      <c r="B24" s="7">
        <v>580000</v>
      </c>
      <c r="C24" s="7">
        <f t="shared" si="0"/>
        <v>558000</v>
      </c>
      <c r="D24" s="7">
        <v>500000</v>
      </c>
      <c r="E24" s="7">
        <f t="shared" si="2"/>
        <v>58000</v>
      </c>
      <c r="F24" s="7">
        <f t="shared" si="9"/>
        <v>568848.80952380947</v>
      </c>
      <c r="G24" s="7">
        <f t="shared" si="6"/>
        <v>545099.16666666674</v>
      </c>
      <c r="H24" s="7">
        <f t="shared" si="7"/>
        <v>375389.16666666669</v>
      </c>
      <c r="I24" s="7">
        <f t="shared" si="3"/>
        <v>169710.00000000006</v>
      </c>
      <c r="J24" s="7">
        <f t="shared" si="4"/>
        <v>23749.642857142724</v>
      </c>
      <c r="K24" s="7">
        <f t="shared" si="5"/>
        <v>399138.80952380941</v>
      </c>
      <c r="L24" s="9">
        <f t="shared" si="8"/>
        <v>0.70166062201647839</v>
      </c>
    </row>
    <row r="25" spans="1:12">
      <c r="A25" s="11">
        <f t="shared" si="1"/>
        <v>13</v>
      </c>
      <c r="B25" s="7">
        <v>620000</v>
      </c>
      <c r="C25" s="7">
        <f t="shared" si="0"/>
        <v>562000</v>
      </c>
      <c r="D25" s="7">
        <v>500000</v>
      </c>
      <c r="E25" s="7">
        <f t="shared" si="2"/>
        <v>62000</v>
      </c>
      <c r="F25" s="7">
        <f t="shared" si="9"/>
        <v>613845.23809523811</v>
      </c>
      <c r="G25" s="7">
        <f t="shared" si="6"/>
        <v>559241.66666666674</v>
      </c>
      <c r="H25" s="7">
        <f t="shared" si="7"/>
        <v>375389.16666666669</v>
      </c>
      <c r="I25" s="7">
        <f t="shared" si="3"/>
        <v>183852.50000000006</v>
      </c>
      <c r="J25" s="7">
        <f t="shared" si="4"/>
        <v>54603.571428571362</v>
      </c>
      <c r="K25" s="7">
        <f t="shared" si="5"/>
        <v>429992.73809523805</v>
      </c>
      <c r="L25" s="9">
        <f t="shared" si="8"/>
        <v>0.70049046797121961</v>
      </c>
    </row>
    <row r="26" spans="1:12">
      <c r="A26" s="11">
        <f t="shared" si="1"/>
        <v>14</v>
      </c>
      <c r="B26" s="7">
        <v>640000</v>
      </c>
      <c r="C26" s="7">
        <f t="shared" si="0"/>
        <v>564000</v>
      </c>
      <c r="D26" s="7">
        <v>500000</v>
      </c>
      <c r="E26" s="7">
        <f t="shared" si="2"/>
        <v>64000</v>
      </c>
      <c r="F26" s="7">
        <f t="shared" si="9"/>
        <v>658841.66666666674</v>
      </c>
      <c r="G26" s="7">
        <f t="shared" si="6"/>
        <v>573384.16666666674</v>
      </c>
      <c r="H26" s="7">
        <f t="shared" si="7"/>
        <v>375389.16666666669</v>
      </c>
      <c r="I26" s="7">
        <f t="shared" si="3"/>
        <v>197995.00000000006</v>
      </c>
      <c r="J26" s="7">
        <f t="shared" si="4"/>
        <v>85457.5</v>
      </c>
      <c r="K26" s="7">
        <f t="shared" si="5"/>
        <v>460846.66666666669</v>
      </c>
      <c r="L26" s="9">
        <f t="shared" si="8"/>
        <v>0.69948014823996651</v>
      </c>
    </row>
    <row r="27" spans="1:12">
      <c r="J27" t="s">
        <v>21</v>
      </c>
    </row>
    <row r="35" spans="5:5">
      <c r="E35" s="10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5"/>
  <sheetViews>
    <sheetView zoomScaleNormal="100" workbookViewId="0"/>
  </sheetViews>
  <sheetFormatPr defaultRowHeight="13.5"/>
  <cols>
    <col min="2" max="5" width="9.25" bestFit="1" customWidth="1"/>
    <col min="6" max="9" width="9.25" customWidth="1"/>
    <col min="10" max="10" width="10.25" bestFit="1" customWidth="1"/>
    <col min="11" max="11" width="9" customWidth="1"/>
  </cols>
  <sheetData>
    <row r="2" spans="1:12">
      <c r="A2" t="s">
        <v>126</v>
      </c>
    </row>
    <row r="3" spans="1:12">
      <c r="A3" s="15" t="s">
        <v>120</v>
      </c>
    </row>
    <row r="4" spans="1:12">
      <c r="A4" s="15"/>
    </row>
    <row r="5" spans="1:12">
      <c r="A5" s="16"/>
      <c r="B5" s="1" t="s">
        <v>2</v>
      </c>
      <c r="C5" s="1" t="s">
        <v>3</v>
      </c>
      <c r="D5" s="1" t="s">
        <v>127</v>
      </c>
    </row>
    <row r="6" spans="1:12">
      <c r="A6" s="1" t="s">
        <v>0</v>
      </c>
      <c r="B6" s="6">
        <f>SLOPE(B12:B1048576,A12:A1048576)</f>
        <v>5.9</v>
      </c>
      <c r="C6" s="6">
        <f>INTERCEPT(B12:B1048576,A12:A1048576)</f>
        <v>6.9666666666666615</v>
      </c>
      <c r="D6" s="8">
        <f>CORREL(B12:B1048576,A12:A1048576)</f>
        <v>0.99248646101757254</v>
      </c>
    </row>
    <row r="7" spans="1:12">
      <c r="A7" s="1" t="s">
        <v>7</v>
      </c>
      <c r="B7" s="6">
        <f>SLOPE(C12:C1048576,A12:A1048576)</f>
        <v>3.3928571428571428</v>
      </c>
      <c r="C7" s="6">
        <f>INTERCEPT(C12:C1048576,A12:A1048576)</f>
        <v>22.583333333333336</v>
      </c>
      <c r="D7" s="8">
        <f>CORREL(C12:C1048576,A12:A1048576)</f>
        <v>0.98011436384600137</v>
      </c>
    </row>
    <row r="9" spans="1:12">
      <c r="B9" t="s">
        <v>5</v>
      </c>
    </row>
    <row r="10" spans="1:12">
      <c r="B10" t="s">
        <v>18</v>
      </c>
      <c r="F10" t="s">
        <v>19</v>
      </c>
      <c r="J10" t="s">
        <v>122</v>
      </c>
      <c r="K10" t="s">
        <v>122</v>
      </c>
      <c r="L10" t="s">
        <v>122</v>
      </c>
    </row>
    <row r="11" spans="1:12">
      <c r="A11" s="4" t="s">
        <v>25</v>
      </c>
      <c r="B11" s="17" t="s">
        <v>94</v>
      </c>
      <c r="C11" s="18" t="s">
        <v>121</v>
      </c>
      <c r="D11" s="18" t="s">
        <v>8</v>
      </c>
      <c r="E11" s="18" t="s">
        <v>9</v>
      </c>
      <c r="F11" s="12" t="s">
        <v>94</v>
      </c>
      <c r="G11" s="12" t="s">
        <v>121</v>
      </c>
      <c r="H11" s="12" t="s">
        <v>8</v>
      </c>
      <c r="I11" s="12" t="s">
        <v>9</v>
      </c>
      <c r="J11" s="12" t="s">
        <v>130</v>
      </c>
      <c r="K11" s="12" t="s">
        <v>11</v>
      </c>
      <c r="L11" s="12" t="s">
        <v>12</v>
      </c>
    </row>
    <row r="12" spans="1:12">
      <c r="A12" s="11">
        <v>0</v>
      </c>
      <c r="B12" s="7">
        <v>8</v>
      </c>
      <c r="C12" s="7">
        <f t="shared" ref="C12:C18" si="0">D12+E12</f>
        <v>23</v>
      </c>
      <c r="D12" s="7">
        <v>20</v>
      </c>
      <c r="E12" s="7">
        <v>3</v>
      </c>
      <c r="F12" s="7">
        <f>$B$6*A12+$C$6</f>
        <v>6.9666666666666615</v>
      </c>
      <c r="G12" s="7">
        <f>$B$7*A12+$C$7</f>
        <v>22.583333333333336</v>
      </c>
      <c r="H12" s="7">
        <f>$C$7</f>
        <v>22.583333333333336</v>
      </c>
      <c r="I12" s="7">
        <f>G12-H12</f>
        <v>0</v>
      </c>
      <c r="J12" s="7">
        <f>F12-G12</f>
        <v>-15.616666666666674</v>
      </c>
      <c r="K12" s="7">
        <f>F12-I12</f>
        <v>6.9666666666666615</v>
      </c>
      <c r="L12" s="9">
        <v>0</v>
      </c>
    </row>
    <row r="13" spans="1:12">
      <c r="A13" s="11">
        <f t="shared" ref="A13:A26" si="1">A12+1</f>
        <v>1</v>
      </c>
      <c r="B13" s="7">
        <v>13</v>
      </c>
      <c r="C13" s="7">
        <f t="shared" si="0"/>
        <v>25</v>
      </c>
      <c r="D13" s="7">
        <v>20</v>
      </c>
      <c r="E13" s="7">
        <v>5</v>
      </c>
      <c r="F13" s="7">
        <f>$B$6*A13+$C$6</f>
        <v>12.866666666666662</v>
      </c>
      <c r="G13" s="7">
        <f>$B$7*A13+$C$7</f>
        <v>25.976190476190478</v>
      </c>
      <c r="H13" s="7">
        <f>$C$7</f>
        <v>22.583333333333336</v>
      </c>
      <c r="I13" s="7">
        <f t="shared" ref="I13:I26" si="2">G13-H13</f>
        <v>3.3928571428571423</v>
      </c>
      <c r="J13" s="7">
        <f t="shared" ref="J13:J25" si="3">F13-G13</f>
        <v>-13.109523809523816</v>
      </c>
      <c r="K13" s="7">
        <f t="shared" ref="K13:K26" si="4">F13-I13</f>
        <v>9.4738095238095195</v>
      </c>
      <c r="L13" s="9">
        <f>K13/F13</f>
        <v>0.73630643967431531</v>
      </c>
    </row>
    <row r="14" spans="1:12">
      <c r="A14" s="11">
        <f t="shared" si="1"/>
        <v>2</v>
      </c>
      <c r="B14" s="7">
        <v>16</v>
      </c>
      <c r="C14" s="7">
        <f t="shared" si="0"/>
        <v>31</v>
      </c>
      <c r="D14" s="7">
        <v>20</v>
      </c>
      <c r="E14" s="7">
        <v>11</v>
      </c>
      <c r="F14" s="7">
        <f>$B$6*A14+$C$6</f>
        <v>18.766666666666662</v>
      </c>
      <c r="G14" s="7">
        <f t="shared" ref="G14:G26" si="5">$B$7*A14+$C$7</f>
        <v>29.36904761904762</v>
      </c>
      <c r="H14" s="7">
        <f t="shared" ref="H14:H26" si="6">$C$7</f>
        <v>22.583333333333336</v>
      </c>
      <c r="I14" s="7">
        <f t="shared" si="2"/>
        <v>6.7857142857142847</v>
      </c>
      <c r="J14" s="7">
        <f t="shared" si="3"/>
        <v>-10.602380952380958</v>
      </c>
      <c r="K14" s="7">
        <f t="shared" si="4"/>
        <v>11.980952380952377</v>
      </c>
      <c r="L14" s="9">
        <f t="shared" ref="L14:L26" si="7">K14/F14</f>
        <v>0.63841664552144117</v>
      </c>
    </row>
    <row r="15" spans="1:12">
      <c r="A15" s="11">
        <f t="shared" si="1"/>
        <v>3</v>
      </c>
      <c r="B15" s="7">
        <v>20</v>
      </c>
      <c r="C15" s="7">
        <f t="shared" si="0"/>
        <v>35</v>
      </c>
      <c r="D15" s="7">
        <v>20</v>
      </c>
      <c r="E15" s="7">
        <v>15</v>
      </c>
      <c r="F15" s="7">
        <f t="shared" ref="F15:F26" si="8">$B$6*A15+$C$6</f>
        <v>24.666666666666664</v>
      </c>
      <c r="G15" s="7">
        <f>$B$7*A15+$C$7</f>
        <v>32.761904761904766</v>
      </c>
      <c r="H15" s="7">
        <f t="shared" si="6"/>
        <v>22.583333333333336</v>
      </c>
      <c r="I15" s="7">
        <f>G15-H15</f>
        <v>10.178571428571431</v>
      </c>
      <c r="J15" s="7">
        <f>F15-G15</f>
        <v>-8.095238095238102</v>
      </c>
      <c r="K15" s="7">
        <f>F15-I15</f>
        <v>14.488095238095234</v>
      </c>
      <c r="L15" s="9">
        <f t="shared" si="7"/>
        <v>0.58735521235521226</v>
      </c>
    </row>
    <row r="16" spans="1:12">
      <c r="A16" s="11">
        <f t="shared" si="1"/>
        <v>4</v>
      </c>
      <c r="B16" s="7">
        <v>28</v>
      </c>
      <c r="C16" s="7">
        <f t="shared" si="0"/>
        <v>38</v>
      </c>
      <c r="D16" s="7">
        <v>20</v>
      </c>
      <c r="E16" s="7">
        <v>18</v>
      </c>
      <c r="F16" s="7">
        <f t="shared" si="8"/>
        <v>30.566666666666663</v>
      </c>
      <c r="G16" s="7">
        <f t="shared" si="5"/>
        <v>36.154761904761905</v>
      </c>
      <c r="H16" s="7">
        <f t="shared" si="6"/>
        <v>22.583333333333336</v>
      </c>
      <c r="I16" s="7">
        <f t="shared" si="2"/>
        <v>13.571428571428569</v>
      </c>
      <c r="J16" s="7">
        <f t="shared" si="3"/>
        <v>-5.5880952380952422</v>
      </c>
      <c r="K16" s="7">
        <f t="shared" si="4"/>
        <v>16.995238095238093</v>
      </c>
      <c r="L16" s="9">
        <f t="shared" si="7"/>
        <v>0.55600560835021029</v>
      </c>
    </row>
    <row r="17" spans="1:12">
      <c r="A17" s="11">
        <f t="shared" si="1"/>
        <v>5</v>
      </c>
      <c r="B17" s="7">
        <v>37</v>
      </c>
      <c r="C17" s="7">
        <f t="shared" si="0"/>
        <v>39</v>
      </c>
      <c r="D17" s="7">
        <v>20</v>
      </c>
      <c r="E17" s="7">
        <v>19</v>
      </c>
      <c r="F17" s="7">
        <f t="shared" si="8"/>
        <v>36.466666666666661</v>
      </c>
      <c r="G17" s="7">
        <f t="shared" si="5"/>
        <v>39.547619047619051</v>
      </c>
      <c r="H17" s="7">
        <f t="shared" si="6"/>
        <v>22.583333333333336</v>
      </c>
      <c r="I17" s="7">
        <f t="shared" si="2"/>
        <v>16.964285714285715</v>
      </c>
      <c r="J17" s="7">
        <f t="shared" si="3"/>
        <v>-3.0809523809523895</v>
      </c>
      <c r="K17" s="7">
        <f t="shared" si="4"/>
        <v>19.502380952380946</v>
      </c>
      <c r="L17" s="9">
        <f t="shared" si="7"/>
        <v>0.53480020893183589</v>
      </c>
    </row>
    <row r="18" spans="1:12">
      <c r="A18" s="11">
        <f t="shared" si="1"/>
        <v>6</v>
      </c>
      <c r="B18" s="7">
        <v>48</v>
      </c>
      <c r="C18" s="7">
        <f t="shared" si="0"/>
        <v>43</v>
      </c>
      <c r="D18" s="7">
        <v>20</v>
      </c>
      <c r="E18" s="7">
        <v>23</v>
      </c>
      <c r="F18" s="7">
        <f t="shared" si="8"/>
        <v>42.366666666666667</v>
      </c>
      <c r="G18" s="7">
        <f t="shared" si="5"/>
        <v>42.94047619047619</v>
      </c>
      <c r="H18" s="7">
        <f t="shared" si="6"/>
        <v>22.583333333333336</v>
      </c>
      <c r="I18" s="7">
        <f t="shared" si="2"/>
        <v>20.357142857142854</v>
      </c>
      <c r="J18" s="7">
        <f t="shared" si="3"/>
        <v>-0.57380952380952266</v>
      </c>
      <c r="K18" s="7">
        <f t="shared" si="4"/>
        <v>22.009523809523813</v>
      </c>
      <c r="L18" s="9">
        <f t="shared" si="7"/>
        <v>0.5195009553782175</v>
      </c>
    </row>
    <row r="19" spans="1:12">
      <c r="A19" s="11">
        <f t="shared" si="1"/>
        <v>7</v>
      </c>
      <c r="B19" s="7">
        <v>53</v>
      </c>
      <c r="C19" s="7">
        <f t="shared" ref="C19:C26" si="9">D19+E19</f>
        <v>45</v>
      </c>
      <c r="D19" s="7">
        <v>20</v>
      </c>
      <c r="E19" s="7">
        <v>25</v>
      </c>
      <c r="F19" s="7">
        <f t="shared" si="8"/>
        <v>48.266666666666666</v>
      </c>
      <c r="G19" s="7">
        <f t="shared" si="5"/>
        <v>46.333333333333336</v>
      </c>
      <c r="H19" s="7">
        <f t="shared" si="6"/>
        <v>22.583333333333336</v>
      </c>
      <c r="I19" s="7">
        <f t="shared" si="2"/>
        <v>23.75</v>
      </c>
      <c r="J19" s="7">
        <f t="shared" si="3"/>
        <v>1.93333333333333</v>
      </c>
      <c r="K19" s="7">
        <f t="shared" si="4"/>
        <v>24.516666666666666</v>
      </c>
      <c r="L19" s="9">
        <f t="shared" si="7"/>
        <v>0.5079419889502762</v>
      </c>
    </row>
    <row r="20" spans="1:12">
      <c r="A20" s="11">
        <f t="shared" si="1"/>
        <v>8</v>
      </c>
      <c r="B20" s="7">
        <v>58</v>
      </c>
      <c r="C20" s="7">
        <f t="shared" si="9"/>
        <v>49</v>
      </c>
      <c r="D20" s="7">
        <v>20</v>
      </c>
      <c r="E20" s="7">
        <v>29</v>
      </c>
      <c r="F20" s="7">
        <f t="shared" si="8"/>
        <v>54.166666666666664</v>
      </c>
      <c r="G20" s="7">
        <f t="shared" si="5"/>
        <v>49.726190476190482</v>
      </c>
      <c r="H20" s="7">
        <f t="shared" si="6"/>
        <v>22.583333333333336</v>
      </c>
      <c r="I20" s="7">
        <f t="shared" si="2"/>
        <v>27.142857142857146</v>
      </c>
      <c r="J20" s="7">
        <f t="shared" si="3"/>
        <v>4.4404761904761827</v>
      </c>
      <c r="K20" s="7">
        <f t="shared" si="4"/>
        <v>27.023809523809518</v>
      </c>
      <c r="L20" s="9">
        <f t="shared" si="7"/>
        <v>0.49890109890109885</v>
      </c>
    </row>
    <row r="21" spans="1:12">
      <c r="A21" s="11">
        <f t="shared" si="1"/>
        <v>9</v>
      </c>
      <c r="B21" s="7">
        <v>62</v>
      </c>
      <c r="C21" s="7">
        <f t="shared" si="9"/>
        <v>51</v>
      </c>
      <c r="D21" s="7">
        <v>20</v>
      </c>
      <c r="E21" s="7">
        <v>31</v>
      </c>
      <c r="F21" s="7">
        <f t="shared" si="8"/>
        <v>60.066666666666663</v>
      </c>
      <c r="G21" s="7">
        <f t="shared" si="5"/>
        <v>53.11904761904762</v>
      </c>
      <c r="H21" s="7">
        <f t="shared" si="6"/>
        <v>22.583333333333336</v>
      </c>
      <c r="I21" s="7">
        <f t="shared" si="2"/>
        <v>30.535714285714285</v>
      </c>
      <c r="J21" s="7">
        <f t="shared" si="3"/>
        <v>6.9476190476190425</v>
      </c>
      <c r="K21" s="7">
        <f t="shared" si="4"/>
        <v>29.530952380952378</v>
      </c>
      <c r="L21" s="9">
        <f t="shared" si="7"/>
        <v>0.49163627715237035</v>
      </c>
    </row>
    <row r="22" spans="1:12">
      <c r="A22" s="11">
        <f t="shared" si="1"/>
        <v>10</v>
      </c>
      <c r="B22" s="7">
        <v>64</v>
      </c>
      <c r="C22" s="7">
        <f t="shared" si="9"/>
        <v>54</v>
      </c>
      <c r="D22" s="7">
        <v>20</v>
      </c>
      <c r="E22" s="7">
        <v>34</v>
      </c>
      <c r="F22" s="7">
        <f t="shared" si="8"/>
        <v>65.966666666666669</v>
      </c>
      <c r="G22" s="7">
        <f t="shared" si="5"/>
        <v>56.511904761904766</v>
      </c>
      <c r="H22" s="7">
        <f t="shared" si="6"/>
        <v>22.583333333333336</v>
      </c>
      <c r="I22" s="7">
        <f t="shared" si="2"/>
        <v>33.928571428571431</v>
      </c>
      <c r="J22" s="7">
        <f t="shared" si="3"/>
        <v>9.4547619047619023</v>
      </c>
      <c r="K22" s="7">
        <f t="shared" si="4"/>
        <v>32.038095238095238</v>
      </c>
      <c r="L22" s="9">
        <f t="shared" si="7"/>
        <v>0.4856709737962896</v>
      </c>
    </row>
    <row r="23" spans="1:12">
      <c r="A23" s="11">
        <f t="shared" si="1"/>
        <v>11</v>
      </c>
      <c r="B23" s="7">
        <v>71</v>
      </c>
      <c r="C23" s="7">
        <f t="shared" si="9"/>
        <v>57</v>
      </c>
      <c r="D23" s="7">
        <v>20</v>
      </c>
      <c r="E23" s="7">
        <v>37</v>
      </c>
      <c r="F23" s="7">
        <f t="shared" si="8"/>
        <v>71.866666666666674</v>
      </c>
      <c r="G23" s="7">
        <f t="shared" si="5"/>
        <v>59.904761904761905</v>
      </c>
      <c r="H23" s="7">
        <f t="shared" si="6"/>
        <v>22.583333333333336</v>
      </c>
      <c r="I23" s="7">
        <f t="shared" si="2"/>
        <v>37.321428571428569</v>
      </c>
      <c r="J23" s="7">
        <f t="shared" si="3"/>
        <v>11.961904761904769</v>
      </c>
      <c r="K23" s="7">
        <f t="shared" si="4"/>
        <v>34.545238095238105</v>
      </c>
      <c r="L23" s="9">
        <f t="shared" si="7"/>
        <v>0.48068513119533535</v>
      </c>
    </row>
    <row r="24" spans="1:12">
      <c r="A24" s="11">
        <f t="shared" si="1"/>
        <v>12</v>
      </c>
      <c r="B24" s="7">
        <v>74</v>
      </c>
      <c r="C24" s="7">
        <f t="shared" si="9"/>
        <v>59</v>
      </c>
      <c r="D24" s="7">
        <v>20</v>
      </c>
      <c r="E24" s="7">
        <v>39</v>
      </c>
      <c r="F24" s="7">
        <f t="shared" si="8"/>
        <v>77.76666666666668</v>
      </c>
      <c r="G24" s="7">
        <f t="shared" si="5"/>
        <v>63.297619047619051</v>
      </c>
      <c r="H24" s="7">
        <f t="shared" si="6"/>
        <v>22.583333333333336</v>
      </c>
      <c r="I24" s="7">
        <f t="shared" si="2"/>
        <v>40.714285714285715</v>
      </c>
      <c r="J24" s="7">
        <f t="shared" si="3"/>
        <v>14.469047619047629</v>
      </c>
      <c r="K24" s="7">
        <f t="shared" si="4"/>
        <v>37.052380952380965</v>
      </c>
      <c r="L24" s="9">
        <f t="shared" si="7"/>
        <v>0.47645582021921506</v>
      </c>
    </row>
    <row r="25" spans="1:12">
      <c r="A25" s="11">
        <f t="shared" si="1"/>
        <v>13</v>
      </c>
      <c r="B25" s="7">
        <v>80</v>
      </c>
      <c r="C25" s="7">
        <f t="shared" si="9"/>
        <v>67</v>
      </c>
      <c r="D25" s="7">
        <v>20</v>
      </c>
      <c r="E25" s="7">
        <v>47</v>
      </c>
      <c r="F25" s="7">
        <f t="shared" si="8"/>
        <v>83.666666666666657</v>
      </c>
      <c r="G25" s="7">
        <f t="shared" si="5"/>
        <v>66.69047619047619</v>
      </c>
      <c r="H25" s="7">
        <f t="shared" si="6"/>
        <v>22.583333333333336</v>
      </c>
      <c r="I25" s="7">
        <f t="shared" si="2"/>
        <v>44.107142857142854</v>
      </c>
      <c r="J25" s="7">
        <f t="shared" si="3"/>
        <v>16.976190476190467</v>
      </c>
      <c r="K25" s="7">
        <f t="shared" si="4"/>
        <v>39.559523809523803</v>
      </c>
      <c r="L25" s="9">
        <f t="shared" si="7"/>
        <v>0.4728229937393284</v>
      </c>
    </row>
    <row r="26" spans="1:12">
      <c r="A26" s="11">
        <f t="shared" si="1"/>
        <v>14</v>
      </c>
      <c r="B26" s="7">
        <v>92</v>
      </c>
      <c r="C26" s="7">
        <f t="shared" si="9"/>
        <v>79</v>
      </c>
      <c r="D26" s="7">
        <v>20</v>
      </c>
      <c r="E26" s="7">
        <v>59</v>
      </c>
      <c r="F26" s="7">
        <f t="shared" si="8"/>
        <v>89.566666666666663</v>
      </c>
      <c r="G26" s="7">
        <f t="shared" si="5"/>
        <v>70.083333333333343</v>
      </c>
      <c r="H26" s="7">
        <f t="shared" si="6"/>
        <v>22.583333333333336</v>
      </c>
      <c r="I26" s="7">
        <f t="shared" si="2"/>
        <v>47.500000000000007</v>
      </c>
      <c r="J26" s="7">
        <f>F26-G26</f>
        <v>19.48333333333332</v>
      </c>
      <c r="K26" s="7">
        <f t="shared" si="4"/>
        <v>42.066666666666656</v>
      </c>
      <c r="L26" s="9">
        <f t="shared" si="7"/>
        <v>0.46966877558615544</v>
      </c>
    </row>
    <row r="27" spans="1:12">
      <c r="J27" t="s">
        <v>21</v>
      </c>
    </row>
    <row r="29" spans="1:12">
      <c r="J29" s="10"/>
    </row>
    <row r="35" spans="5:5">
      <c r="E35" s="10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5"/>
  <sheetViews>
    <sheetView workbookViewId="0"/>
  </sheetViews>
  <sheetFormatPr defaultRowHeight="13.5"/>
  <cols>
    <col min="4" max="4" width="9" style="35"/>
    <col min="6" max="8" width="9" style="39"/>
  </cols>
  <sheetData>
    <row r="1" spans="1:13">
      <c r="D1"/>
      <c r="F1"/>
      <c r="G1"/>
      <c r="H1"/>
    </row>
    <row r="2" spans="1:13">
      <c r="A2" t="s">
        <v>43</v>
      </c>
      <c r="D2"/>
      <c r="F2"/>
      <c r="G2"/>
      <c r="H2"/>
    </row>
    <row r="3" spans="1:13">
      <c r="D3"/>
      <c r="F3"/>
      <c r="G3"/>
      <c r="H3"/>
    </row>
    <row r="4" spans="1:13">
      <c r="D4"/>
      <c r="F4"/>
      <c r="G4"/>
      <c r="H4" t="s">
        <v>48</v>
      </c>
    </row>
    <row r="5" spans="1:13">
      <c r="D5"/>
      <c r="F5"/>
      <c r="G5" s="21" t="s">
        <v>57</v>
      </c>
      <c r="H5" s="8">
        <f>B7-B9</f>
        <v>22</v>
      </c>
      <c r="I5" t="s">
        <v>39</v>
      </c>
      <c r="K5" t="s">
        <v>49</v>
      </c>
    </row>
    <row r="6" spans="1:13">
      <c r="B6" s="21" t="s">
        <v>6</v>
      </c>
      <c r="D6" s="21" t="s">
        <v>55</v>
      </c>
      <c r="F6"/>
      <c r="G6" s="21" t="s">
        <v>31</v>
      </c>
      <c r="H6" s="8">
        <f>COUNT(G9:G23)-1</f>
        <v>14</v>
      </c>
      <c r="K6" s="21" t="s">
        <v>33</v>
      </c>
      <c r="M6" t="s">
        <v>50</v>
      </c>
    </row>
    <row r="7" spans="1:13">
      <c r="A7" t="s">
        <v>42</v>
      </c>
      <c r="B7" s="8">
        <f>MAX(B9:B1048576)</f>
        <v>32</v>
      </c>
      <c r="D7" s="8">
        <v>420</v>
      </c>
      <c r="E7" t="s">
        <v>54</v>
      </c>
      <c r="F7"/>
      <c r="G7" s="21" t="s">
        <v>60</v>
      </c>
      <c r="H7" s="8">
        <f>H5/H6</f>
        <v>1.5714285714285714</v>
      </c>
      <c r="K7" s="8">
        <f>SUM(K9:K1048576)</f>
        <v>4.9999999999999432</v>
      </c>
    </row>
    <row r="8" spans="1:13">
      <c r="A8" s="4" t="s">
        <v>27</v>
      </c>
      <c r="B8" s="4" t="s">
        <v>25</v>
      </c>
      <c r="C8" s="20" t="s">
        <v>59</v>
      </c>
      <c r="D8" s="20" t="s">
        <v>24</v>
      </c>
      <c r="E8" s="20" t="s">
        <v>34</v>
      </c>
      <c r="F8" s="20" t="s">
        <v>35</v>
      </c>
      <c r="G8" s="20" t="s">
        <v>36</v>
      </c>
      <c r="H8" s="32" t="s">
        <v>38</v>
      </c>
      <c r="I8" s="3"/>
      <c r="K8" s="21" t="s">
        <v>46</v>
      </c>
    </row>
    <row r="9" spans="1:13">
      <c r="A9" s="9">
        <v>1</v>
      </c>
      <c r="B9" s="5">
        <v>10</v>
      </c>
      <c r="C9" s="9">
        <f>B9</f>
        <v>10</v>
      </c>
      <c r="D9" s="33">
        <f>A9*$D$7/B9</f>
        <v>42</v>
      </c>
      <c r="E9" s="9">
        <f>$B$7</f>
        <v>32</v>
      </c>
      <c r="F9" s="40">
        <f>B9/E9</f>
        <v>0.3125</v>
      </c>
      <c r="G9" s="40">
        <f t="shared" ref="G9:G28" si="0">1-F9</f>
        <v>0.6875</v>
      </c>
      <c r="H9" s="41">
        <f>B9</f>
        <v>10</v>
      </c>
      <c r="I9" t="s">
        <v>44</v>
      </c>
      <c r="K9">
        <f t="shared" ref="K9:K28" si="1">B9-H9</f>
        <v>0</v>
      </c>
    </row>
    <row r="10" spans="1:13">
      <c r="A10" s="9">
        <v>2</v>
      </c>
      <c r="B10" s="5">
        <v>11</v>
      </c>
      <c r="C10" s="9">
        <f>B10-B9</f>
        <v>1</v>
      </c>
      <c r="D10" s="33">
        <f>(A10-A9)*$D$7/B10</f>
        <v>38.18181818181818</v>
      </c>
      <c r="E10" s="9">
        <f t="shared" ref="E10:E28" si="2">$B$7</f>
        <v>32</v>
      </c>
      <c r="F10" s="40">
        <f t="shared" ref="F10:F28" si="3">B10/E10</f>
        <v>0.34375</v>
      </c>
      <c r="G10" s="40">
        <f t="shared" si="0"/>
        <v>0.65625</v>
      </c>
      <c r="H10" s="41">
        <f>H9+$H$7</f>
        <v>11.571428571428571</v>
      </c>
      <c r="I10" t="s">
        <v>47</v>
      </c>
      <c r="K10">
        <f t="shared" si="1"/>
        <v>-0.57142857142857117</v>
      </c>
    </row>
    <row r="11" spans="1:13">
      <c r="A11" s="9">
        <v>3</v>
      </c>
      <c r="B11" s="5">
        <v>12</v>
      </c>
      <c r="C11" s="9">
        <f>B11-B10</f>
        <v>1</v>
      </c>
      <c r="D11" s="33">
        <f>(A11-A10)*$D$7/B11</f>
        <v>35</v>
      </c>
      <c r="E11" s="9">
        <f>$B$7</f>
        <v>32</v>
      </c>
      <c r="F11" s="40">
        <f t="shared" si="3"/>
        <v>0.375</v>
      </c>
      <c r="G11" s="40">
        <f t="shared" si="0"/>
        <v>0.625</v>
      </c>
      <c r="H11" s="41">
        <f>H10+$H$7</f>
        <v>13.142857142857142</v>
      </c>
      <c r="K11">
        <f t="shared" si="1"/>
        <v>-1.1428571428571423</v>
      </c>
    </row>
    <row r="12" spans="1:13">
      <c r="A12" s="9">
        <v>4</v>
      </c>
      <c r="B12" s="5">
        <v>13</v>
      </c>
      <c r="C12" s="9">
        <f t="shared" ref="C12:C28" si="4">B12-B11</f>
        <v>1</v>
      </c>
      <c r="D12" s="33">
        <f t="shared" ref="D12:D19" si="5">(A12-A11)*$D$7/B12</f>
        <v>32.307692307692307</v>
      </c>
      <c r="E12" s="9">
        <f t="shared" si="2"/>
        <v>32</v>
      </c>
      <c r="F12" s="40">
        <f t="shared" si="3"/>
        <v>0.40625</v>
      </c>
      <c r="G12" s="40">
        <f t="shared" si="0"/>
        <v>0.59375</v>
      </c>
      <c r="H12" s="41">
        <f>H11+$H$7</f>
        <v>14.714285714285714</v>
      </c>
      <c r="K12">
        <f t="shared" si="1"/>
        <v>-1.7142857142857135</v>
      </c>
    </row>
    <row r="13" spans="1:13">
      <c r="A13" s="9">
        <v>5</v>
      </c>
      <c r="B13" s="5">
        <v>14</v>
      </c>
      <c r="C13" s="9">
        <f t="shared" si="4"/>
        <v>1</v>
      </c>
      <c r="D13" s="33">
        <f t="shared" si="5"/>
        <v>30</v>
      </c>
      <c r="E13" s="9">
        <f t="shared" si="2"/>
        <v>32</v>
      </c>
      <c r="F13" s="40">
        <f t="shared" si="3"/>
        <v>0.4375</v>
      </c>
      <c r="G13" s="40">
        <f t="shared" si="0"/>
        <v>0.5625</v>
      </c>
      <c r="H13" s="41">
        <f t="shared" ref="H13:H14" si="6">H12+$H$7</f>
        <v>16.285714285714285</v>
      </c>
      <c r="K13">
        <f t="shared" si="1"/>
        <v>-2.2857142857142847</v>
      </c>
    </row>
    <row r="14" spans="1:13">
      <c r="A14" s="9">
        <v>6</v>
      </c>
      <c r="B14" s="5">
        <v>16</v>
      </c>
      <c r="C14" s="9">
        <f>B14-B13</f>
        <v>2</v>
      </c>
      <c r="D14" s="33">
        <f t="shared" si="5"/>
        <v>26.25</v>
      </c>
      <c r="E14" s="9">
        <f t="shared" si="2"/>
        <v>32</v>
      </c>
      <c r="F14" s="40">
        <f t="shared" si="3"/>
        <v>0.5</v>
      </c>
      <c r="G14" s="40">
        <f t="shared" si="0"/>
        <v>0.5</v>
      </c>
      <c r="H14" s="41">
        <f t="shared" si="6"/>
        <v>17.857142857142858</v>
      </c>
      <c r="K14">
        <f t="shared" si="1"/>
        <v>-1.8571428571428577</v>
      </c>
    </row>
    <row r="15" spans="1:13">
      <c r="A15" s="9">
        <v>7</v>
      </c>
      <c r="B15" s="5">
        <v>18</v>
      </c>
      <c r="C15" s="9">
        <f t="shared" si="4"/>
        <v>2</v>
      </c>
      <c r="D15" s="33">
        <f t="shared" si="5"/>
        <v>23.333333333333332</v>
      </c>
      <c r="E15" s="9">
        <f t="shared" si="2"/>
        <v>32</v>
      </c>
      <c r="F15" s="40">
        <f t="shared" si="3"/>
        <v>0.5625</v>
      </c>
      <c r="G15" s="40">
        <f t="shared" si="0"/>
        <v>0.4375</v>
      </c>
      <c r="H15" s="41">
        <f t="shared" ref="H15:H22" si="7">H14+$H$7</f>
        <v>19.428571428571431</v>
      </c>
      <c r="K15">
        <f t="shared" si="1"/>
        <v>-1.4285714285714306</v>
      </c>
    </row>
    <row r="16" spans="1:13">
      <c r="A16" s="9">
        <v>8</v>
      </c>
      <c r="B16" s="5">
        <v>20</v>
      </c>
      <c r="C16" s="9">
        <f t="shared" si="4"/>
        <v>2</v>
      </c>
      <c r="D16" s="33">
        <f t="shared" si="5"/>
        <v>21</v>
      </c>
      <c r="E16" s="9">
        <f t="shared" si="2"/>
        <v>32</v>
      </c>
      <c r="F16" s="40">
        <f t="shared" si="3"/>
        <v>0.625</v>
      </c>
      <c r="G16" s="40">
        <f t="shared" si="0"/>
        <v>0.375</v>
      </c>
      <c r="H16" s="41">
        <f t="shared" si="7"/>
        <v>21.000000000000004</v>
      </c>
      <c r="K16">
        <f t="shared" si="1"/>
        <v>-1.0000000000000036</v>
      </c>
    </row>
    <row r="17" spans="1:13">
      <c r="A17" s="9">
        <v>9</v>
      </c>
      <c r="B17" s="5">
        <v>23</v>
      </c>
      <c r="C17" s="9">
        <f t="shared" si="4"/>
        <v>3</v>
      </c>
      <c r="D17" s="33">
        <f t="shared" si="5"/>
        <v>18.260869565217391</v>
      </c>
      <c r="E17" s="9">
        <f t="shared" si="2"/>
        <v>32</v>
      </c>
      <c r="F17" s="40">
        <f t="shared" si="3"/>
        <v>0.71875</v>
      </c>
      <c r="G17" s="40">
        <f t="shared" si="0"/>
        <v>0.28125</v>
      </c>
      <c r="H17" s="41">
        <f t="shared" si="7"/>
        <v>22.571428571428577</v>
      </c>
      <c r="K17">
        <f t="shared" si="1"/>
        <v>0.4285714285714235</v>
      </c>
    </row>
    <row r="18" spans="1:13">
      <c r="A18" s="9">
        <v>10</v>
      </c>
      <c r="B18" s="5">
        <v>26</v>
      </c>
      <c r="C18" s="9">
        <f t="shared" si="4"/>
        <v>3</v>
      </c>
      <c r="D18" s="33">
        <f t="shared" si="5"/>
        <v>16.153846153846153</v>
      </c>
      <c r="E18" s="9">
        <f t="shared" si="2"/>
        <v>32</v>
      </c>
      <c r="F18" s="40">
        <f t="shared" si="3"/>
        <v>0.8125</v>
      </c>
      <c r="G18" s="40">
        <f t="shared" si="0"/>
        <v>0.1875</v>
      </c>
      <c r="H18" s="41">
        <f t="shared" si="7"/>
        <v>24.142857142857149</v>
      </c>
      <c r="K18">
        <f t="shared" si="1"/>
        <v>1.8571428571428505</v>
      </c>
    </row>
    <row r="19" spans="1:13">
      <c r="A19" s="9">
        <v>11</v>
      </c>
      <c r="B19" s="5">
        <v>30</v>
      </c>
      <c r="C19" s="9">
        <f t="shared" si="4"/>
        <v>4</v>
      </c>
      <c r="D19" s="33">
        <f t="shared" si="5"/>
        <v>14</v>
      </c>
      <c r="E19" s="9">
        <f t="shared" si="2"/>
        <v>32</v>
      </c>
      <c r="F19" s="40">
        <f t="shared" si="3"/>
        <v>0.9375</v>
      </c>
      <c r="G19" s="40">
        <f t="shared" si="0"/>
        <v>6.25E-2</v>
      </c>
      <c r="H19" s="41">
        <f t="shared" si="7"/>
        <v>25.714285714285722</v>
      </c>
      <c r="K19">
        <f t="shared" si="1"/>
        <v>4.2857142857142776</v>
      </c>
    </row>
    <row r="20" spans="1:13">
      <c r="A20" s="9">
        <v>12</v>
      </c>
      <c r="B20" s="5">
        <v>31</v>
      </c>
      <c r="C20" s="9">
        <f t="shared" si="4"/>
        <v>1</v>
      </c>
      <c r="D20" s="33">
        <f t="shared" ref="D20:D28" si="8">(A20-A19)*$D$7/B20</f>
        <v>13.548387096774194</v>
      </c>
      <c r="E20" s="9">
        <f t="shared" si="2"/>
        <v>32</v>
      </c>
      <c r="F20" s="40">
        <f t="shared" si="3"/>
        <v>0.96875</v>
      </c>
      <c r="G20" s="40">
        <f t="shared" si="0"/>
        <v>3.125E-2</v>
      </c>
      <c r="H20" s="41">
        <f t="shared" si="7"/>
        <v>27.285714285714295</v>
      </c>
      <c r="K20">
        <f t="shared" si="1"/>
        <v>3.7142857142857046</v>
      </c>
    </row>
    <row r="21" spans="1:13">
      <c r="A21" s="9">
        <v>13</v>
      </c>
      <c r="B21" s="5">
        <v>32</v>
      </c>
      <c r="C21" s="9">
        <f t="shared" si="4"/>
        <v>1</v>
      </c>
      <c r="D21" s="33">
        <f t="shared" si="8"/>
        <v>13.125</v>
      </c>
      <c r="E21" s="9">
        <f t="shared" si="2"/>
        <v>32</v>
      </c>
      <c r="F21" s="40">
        <f t="shared" si="3"/>
        <v>1</v>
      </c>
      <c r="G21" s="40">
        <f t="shared" si="0"/>
        <v>0</v>
      </c>
      <c r="H21" s="41">
        <f t="shared" si="7"/>
        <v>28.857142857142868</v>
      </c>
      <c r="K21">
        <f t="shared" si="1"/>
        <v>3.1428571428571317</v>
      </c>
    </row>
    <row r="22" spans="1:13">
      <c r="A22" s="9">
        <v>14</v>
      </c>
      <c r="B22" s="5">
        <v>32</v>
      </c>
      <c r="C22" s="9">
        <f t="shared" si="4"/>
        <v>0</v>
      </c>
      <c r="D22" s="33">
        <f t="shared" si="8"/>
        <v>13.125</v>
      </c>
      <c r="E22" s="9">
        <f t="shared" si="2"/>
        <v>32</v>
      </c>
      <c r="F22" s="40">
        <f t="shared" si="3"/>
        <v>1</v>
      </c>
      <c r="G22" s="40">
        <f t="shared" si="0"/>
        <v>0</v>
      </c>
      <c r="H22" s="41">
        <f t="shared" si="7"/>
        <v>30.428571428571441</v>
      </c>
      <c r="K22">
        <f t="shared" si="1"/>
        <v>1.5714285714285587</v>
      </c>
    </row>
    <row r="23" spans="1:13">
      <c r="A23" s="9">
        <v>15</v>
      </c>
      <c r="B23" s="5">
        <v>32</v>
      </c>
      <c r="C23" s="9">
        <f t="shared" si="4"/>
        <v>0</v>
      </c>
      <c r="D23" s="33">
        <f t="shared" si="8"/>
        <v>13.125</v>
      </c>
      <c r="E23" s="9">
        <f t="shared" si="2"/>
        <v>32</v>
      </c>
      <c r="F23" s="40">
        <f t="shared" si="3"/>
        <v>1</v>
      </c>
      <c r="G23" s="40">
        <f t="shared" si="0"/>
        <v>0</v>
      </c>
      <c r="H23" s="41">
        <f t="shared" ref="H23" si="9">H22+$H$7</f>
        <v>32.000000000000014</v>
      </c>
      <c r="I23" t="s">
        <v>45</v>
      </c>
      <c r="K23">
        <f t="shared" si="1"/>
        <v>0</v>
      </c>
    </row>
    <row r="24" spans="1:13">
      <c r="A24" s="22">
        <v>16</v>
      </c>
      <c r="B24" s="22">
        <v>32</v>
      </c>
      <c r="C24" s="23">
        <f t="shared" si="4"/>
        <v>0</v>
      </c>
      <c r="D24" s="34">
        <f t="shared" si="8"/>
        <v>13.125</v>
      </c>
      <c r="E24" s="23">
        <f t="shared" si="2"/>
        <v>32</v>
      </c>
      <c r="F24" s="38">
        <f t="shared" si="3"/>
        <v>1</v>
      </c>
      <c r="G24" s="38">
        <f t="shared" si="0"/>
        <v>0</v>
      </c>
      <c r="H24" s="42">
        <f>$B$7</f>
        <v>32</v>
      </c>
      <c r="I24" t="s">
        <v>30</v>
      </c>
      <c r="J24" s="23"/>
      <c r="K24" s="23">
        <f t="shared" si="1"/>
        <v>0</v>
      </c>
    </row>
    <row r="25" spans="1:13">
      <c r="A25" s="22">
        <v>17</v>
      </c>
      <c r="B25" s="22">
        <v>32</v>
      </c>
      <c r="C25" s="23">
        <f t="shared" si="4"/>
        <v>0</v>
      </c>
      <c r="D25" s="34">
        <f t="shared" si="8"/>
        <v>13.125</v>
      </c>
      <c r="E25" s="23">
        <f t="shared" si="2"/>
        <v>32</v>
      </c>
      <c r="F25" s="38">
        <f t="shared" si="3"/>
        <v>1</v>
      </c>
      <c r="G25" s="38">
        <f t="shared" si="0"/>
        <v>0</v>
      </c>
      <c r="H25" s="42">
        <f>$B$7</f>
        <v>32</v>
      </c>
      <c r="I25" s="23"/>
      <c r="J25" s="23"/>
      <c r="K25" s="23">
        <f t="shared" si="1"/>
        <v>0</v>
      </c>
      <c r="M25" t="s">
        <v>51</v>
      </c>
    </row>
    <row r="26" spans="1:13">
      <c r="A26" s="22">
        <v>18</v>
      </c>
      <c r="B26" s="22">
        <v>32</v>
      </c>
      <c r="C26" s="23">
        <f t="shared" si="4"/>
        <v>0</v>
      </c>
      <c r="D26" s="34">
        <f t="shared" si="8"/>
        <v>13.125</v>
      </c>
      <c r="E26" s="23">
        <f t="shared" si="2"/>
        <v>32</v>
      </c>
      <c r="F26" s="38">
        <f t="shared" si="3"/>
        <v>1</v>
      </c>
      <c r="G26" s="38">
        <f t="shared" si="0"/>
        <v>0</v>
      </c>
      <c r="H26" s="42">
        <f>$B$7</f>
        <v>32</v>
      </c>
      <c r="I26" s="23"/>
      <c r="J26" s="23"/>
      <c r="K26" s="23">
        <f t="shared" si="1"/>
        <v>0</v>
      </c>
    </row>
    <row r="27" spans="1:13">
      <c r="A27" s="22">
        <v>19</v>
      </c>
      <c r="B27" s="22">
        <v>32</v>
      </c>
      <c r="C27" s="23">
        <f t="shared" si="4"/>
        <v>0</v>
      </c>
      <c r="D27" s="34">
        <f t="shared" si="8"/>
        <v>13.125</v>
      </c>
      <c r="E27" s="23">
        <f t="shared" si="2"/>
        <v>32</v>
      </c>
      <c r="F27" s="38">
        <f t="shared" si="3"/>
        <v>1</v>
      </c>
      <c r="G27" s="38">
        <f t="shared" si="0"/>
        <v>0</v>
      </c>
      <c r="H27" s="42">
        <f>$B$7</f>
        <v>32</v>
      </c>
      <c r="I27" s="23"/>
      <c r="J27" s="23"/>
      <c r="K27" s="23">
        <f t="shared" si="1"/>
        <v>0</v>
      </c>
    </row>
    <row r="28" spans="1:13">
      <c r="A28" s="22">
        <v>20</v>
      </c>
      <c r="B28" s="22">
        <v>32</v>
      </c>
      <c r="C28" s="23">
        <f t="shared" si="4"/>
        <v>0</v>
      </c>
      <c r="D28" s="34">
        <f t="shared" si="8"/>
        <v>13.125</v>
      </c>
      <c r="E28" s="23">
        <f t="shared" si="2"/>
        <v>32</v>
      </c>
      <c r="F28" s="38">
        <f t="shared" si="3"/>
        <v>1</v>
      </c>
      <c r="G28" s="38">
        <f t="shared" si="0"/>
        <v>0</v>
      </c>
      <c r="H28" s="42">
        <f>$B$7</f>
        <v>32</v>
      </c>
      <c r="I28" s="23"/>
      <c r="J28" s="23"/>
      <c r="K28" s="23">
        <f t="shared" si="1"/>
        <v>0</v>
      </c>
    </row>
    <row r="29" spans="1:13">
      <c r="E29" s="14"/>
    </row>
    <row r="30" spans="1:13">
      <c r="E30" s="14"/>
    </row>
    <row r="31" spans="1:13">
      <c r="C31" s="14"/>
      <c r="D31" s="36"/>
      <c r="E31" s="14"/>
    </row>
    <row r="32" spans="1:13">
      <c r="C32" s="14"/>
      <c r="D32" s="36"/>
      <c r="E32" s="14"/>
    </row>
    <row r="33" spans="3:13">
      <c r="C33" s="14"/>
      <c r="D33" s="36"/>
      <c r="E33" s="14"/>
    </row>
    <row r="34" spans="3:13">
      <c r="C34" s="14"/>
      <c r="D34" s="36"/>
      <c r="E34" s="14"/>
    </row>
    <row r="35" spans="3:13">
      <c r="C35" s="14"/>
      <c r="D35" s="36"/>
      <c r="E35" s="14"/>
    </row>
    <row r="36" spans="3:13">
      <c r="C36" s="14"/>
      <c r="D36" s="36"/>
      <c r="E36" s="14"/>
    </row>
    <row r="37" spans="3:13">
      <c r="C37" s="14"/>
      <c r="D37" s="36"/>
      <c r="E37" s="14"/>
    </row>
    <row r="38" spans="3:13">
      <c r="C38" s="14"/>
      <c r="D38" s="36"/>
      <c r="E38" s="14"/>
    </row>
    <row r="39" spans="3:13">
      <c r="C39" s="14"/>
      <c r="D39" s="36"/>
      <c r="E39" s="14"/>
    </row>
    <row r="40" spans="3:13">
      <c r="C40" s="14"/>
      <c r="D40" s="36"/>
      <c r="E40" s="14"/>
    </row>
    <row r="41" spans="3:13">
      <c r="C41" s="14"/>
      <c r="D41" s="36"/>
      <c r="E41" s="14"/>
    </row>
    <row r="42" spans="3:13">
      <c r="C42" s="14"/>
      <c r="D42" s="36"/>
      <c r="E42" s="14"/>
    </row>
    <row r="43" spans="3:13">
      <c r="C43" s="14"/>
      <c r="D43" s="36"/>
      <c r="E43" s="14"/>
    </row>
    <row r="44" spans="3:13">
      <c r="D44" s="36"/>
      <c r="E44" s="14"/>
      <c r="M44" t="s">
        <v>52</v>
      </c>
    </row>
    <row r="45" spans="3:13">
      <c r="D45" s="36"/>
      <c r="E45" s="14"/>
    </row>
    <row r="46" spans="3:13">
      <c r="D46" s="36"/>
      <c r="E46" s="14"/>
    </row>
    <row r="47" spans="3:13">
      <c r="D47" s="36"/>
      <c r="E47" s="14"/>
    </row>
    <row r="48" spans="3:13">
      <c r="D48" s="36"/>
      <c r="E48" s="14"/>
    </row>
    <row r="49" spans="4:5">
      <c r="D49" s="36"/>
      <c r="E49" s="14"/>
    </row>
    <row r="50" spans="4:5">
      <c r="D50" s="36"/>
      <c r="E50" s="14"/>
    </row>
    <row r="51" spans="4:5">
      <c r="D51" s="36"/>
      <c r="E51" s="14"/>
    </row>
    <row r="52" spans="4:5">
      <c r="D52" s="36"/>
      <c r="E52" s="14"/>
    </row>
    <row r="53" spans="4:5">
      <c r="D53" s="36"/>
      <c r="E53" s="14"/>
    </row>
    <row r="54" spans="4:5">
      <c r="D54" s="36"/>
      <c r="E54" s="14"/>
    </row>
    <row r="55" spans="4:5">
      <c r="D55" s="36"/>
      <c r="E55" s="14"/>
    </row>
    <row r="56" spans="4:5">
      <c r="D56" s="36"/>
      <c r="E56" s="14"/>
    </row>
    <row r="57" spans="4:5">
      <c r="D57" s="36"/>
      <c r="E57" s="14"/>
    </row>
    <row r="58" spans="4:5">
      <c r="D58" s="36"/>
      <c r="E58" s="14"/>
    </row>
    <row r="59" spans="4:5">
      <c r="D59" s="36"/>
      <c r="E59" s="14"/>
    </row>
    <row r="60" spans="4:5">
      <c r="D60" s="36"/>
      <c r="E60" s="14"/>
    </row>
    <row r="61" spans="4:5">
      <c r="D61" s="36"/>
      <c r="E61" s="14"/>
    </row>
    <row r="62" spans="4:5">
      <c r="D62" s="36"/>
      <c r="E62" s="14"/>
    </row>
    <row r="63" spans="4:5">
      <c r="D63" s="36"/>
      <c r="E63" s="14"/>
    </row>
    <row r="64" spans="4:5">
      <c r="D64" s="36"/>
      <c r="E64" s="14"/>
    </row>
    <row r="65" spans="4:5">
      <c r="D65" s="36"/>
      <c r="E65" s="14"/>
    </row>
    <row r="66" spans="4:5">
      <c r="D66" s="36"/>
      <c r="E66" s="14"/>
    </row>
    <row r="67" spans="4:5">
      <c r="D67" s="36"/>
      <c r="E67" s="14"/>
    </row>
    <row r="68" spans="4:5">
      <c r="D68" s="36"/>
      <c r="E68" s="14"/>
    </row>
    <row r="69" spans="4:5">
      <c r="D69" s="36"/>
      <c r="E69" s="14"/>
    </row>
    <row r="70" spans="4:5">
      <c r="D70" s="36"/>
      <c r="E70" s="14"/>
    </row>
    <row r="71" spans="4:5">
      <c r="D71" s="36"/>
      <c r="E71" s="14"/>
    </row>
    <row r="72" spans="4:5">
      <c r="D72" s="36"/>
      <c r="E72" s="14"/>
    </row>
    <row r="73" spans="4:5">
      <c r="D73" s="36"/>
      <c r="E73" s="14"/>
    </row>
    <row r="74" spans="4:5">
      <c r="D74" s="36"/>
      <c r="E74" s="14"/>
    </row>
    <row r="75" spans="4:5">
      <c r="D75" s="36"/>
      <c r="E75" s="14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N44"/>
  <sheetViews>
    <sheetView workbookViewId="0"/>
  </sheetViews>
  <sheetFormatPr defaultRowHeight="13.5"/>
  <sheetData>
    <row r="2" spans="1:14">
      <c r="A2" t="s">
        <v>53</v>
      </c>
    </row>
    <row r="4" spans="1:14">
      <c r="H4" t="s">
        <v>48</v>
      </c>
    </row>
    <row r="5" spans="1:14">
      <c r="G5" s="21" t="s">
        <v>57</v>
      </c>
      <c r="H5" s="8">
        <f>B7-B9</f>
        <v>16383</v>
      </c>
      <c r="I5" t="s">
        <v>39</v>
      </c>
      <c r="K5" t="s">
        <v>49</v>
      </c>
    </row>
    <row r="6" spans="1:14">
      <c r="B6" s="21" t="s">
        <v>37</v>
      </c>
      <c r="D6" s="21" t="s">
        <v>55</v>
      </c>
      <c r="G6" s="21" t="s">
        <v>31</v>
      </c>
      <c r="H6" s="8">
        <f>COUNT(A9:A12)-1</f>
        <v>3</v>
      </c>
      <c r="K6" s="21" t="s">
        <v>33</v>
      </c>
      <c r="N6" t="s">
        <v>41</v>
      </c>
    </row>
    <row r="7" spans="1:14">
      <c r="A7" t="s">
        <v>5</v>
      </c>
      <c r="B7" s="8">
        <f>MAX(B9:B1048576)</f>
        <v>32767</v>
      </c>
      <c r="D7" s="8">
        <v>420</v>
      </c>
      <c r="E7" t="s">
        <v>56</v>
      </c>
      <c r="G7" s="21" t="s">
        <v>60</v>
      </c>
      <c r="H7" s="8">
        <f>H5/H6</f>
        <v>5461</v>
      </c>
      <c r="K7" s="8">
        <f>SUM(K9:K1048576)</f>
        <v>14</v>
      </c>
    </row>
    <row r="8" spans="1:14">
      <c r="A8" s="2" t="s">
        <v>27</v>
      </c>
      <c r="B8" s="2" t="s">
        <v>25</v>
      </c>
      <c r="C8" s="25" t="s">
        <v>32</v>
      </c>
      <c r="D8" s="25" t="s">
        <v>24</v>
      </c>
      <c r="E8" s="25" t="s">
        <v>26</v>
      </c>
      <c r="F8" s="25" t="s">
        <v>28</v>
      </c>
      <c r="G8" s="21" t="s">
        <v>29</v>
      </c>
      <c r="H8" s="19" t="s">
        <v>38</v>
      </c>
      <c r="K8" s="21" t="s">
        <v>46</v>
      </c>
    </row>
    <row r="9" spans="1:14">
      <c r="A9">
        <v>1</v>
      </c>
      <c r="B9" s="8">
        <v>16384</v>
      </c>
      <c r="C9" s="23">
        <f>B9</f>
        <v>16384</v>
      </c>
      <c r="D9" s="23">
        <f>A9*$D$7/B9</f>
        <v>2.5634765625E-2</v>
      </c>
      <c r="E9" s="23">
        <f t="shared" ref="E9:E23" si="0">$B$7</f>
        <v>32767</v>
      </c>
      <c r="F9" s="23">
        <f t="shared" ref="F9:F23" si="1">B9/E9</f>
        <v>0.500015259254738</v>
      </c>
      <c r="G9">
        <f t="shared" ref="G9:G23" si="2">1-F9</f>
        <v>0.499984740745262</v>
      </c>
      <c r="H9" s="6">
        <f>C9</f>
        <v>16384</v>
      </c>
      <c r="I9" t="s">
        <v>44</v>
      </c>
      <c r="K9">
        <f t="shared" ref="K9:K23" si="3">B9-H9</f>
        <v>0</v>
      </c>
    </row>
    <row r="10" spans="1:14">
      <c r="A10">
        <v>2</v>
      </c>
      <c r="B10" s="8">
        <v>24576</v>
      </c>
      <c r="C10" s="23">
        <f>B10-B9</f>
        <v>8192</v>
      </c>
      <c r="D10" s="23">
        <f>(A10-A9)*$D$7/B10</f>
        <v>1.708984375E-2</v>
      </c>
      <c r="E10" s="23">
        <f t="shared" si="0"/>
        <v>32767</v>
      </c>
      <c r="F10" s="23">
        <f t="shared" si="1"/>
        <v>0.750022888882107</v>
      </c>
      <c r="G10">
        <f t="shared" si="2"/>
        <v>0.249977111117893</v>
      </c>
      <c r="H10" s="6">
        <f>H9+$H$7</f>
        <v>21845</v>
      </c>
      <c r="I10" t="s">
        <v>47</v>
      </c>
      <c r="K10">
        <f t="shared" si="3"/>
        <v>2731</v>
      </c>
    </row>
    <row r="11" spans="1:14">
      <c r="A11">
        <v>3</v>
      </c>
      <c r="B11" s="8">
        <v>28672</v>
      </c>
      <c r="C11" s="23">
        <f t="shared" ref="C11:C23" si="4">B11-B10</f>
        <v>4096</v>
      </c>
      <c r="D11" s="23">
        <f t="shared" ref="D11:D23" si="5">(A11-A10)*$D$7/B11</f>
        <v>1.46484375E-2</v>
      </c>
      <c r="E11" s="23">
        <f t="shared" si="0"/>
        <v>32767</v>
      </c>
      <c r="F11" s="23">
        <f t="shared" si="1"/>
        <v>0.8750267036957915</v>
      </c>
      <c r="G11">
        <f t="shared" si="2"/>
        <v>0.1249732963042085</v>
      </c>
      <c r="H11" s="6">
        <f>H10+$H$7</f>
        <v>27306</v>
      </c>
      <c r="K11">
        <f t="shared" si="3"/>
        <v>1366</v>
      </c>
    </row>
    <row r="12" spans="1:14">
      <c r="A12">
        <v>4</v>
      </c>
      <c r="B12" s="8">
        <v>30720</v>
      </c>
      <c r="C12" s="23">
        <f t="shared" si="4"/>
        <v>2048</v>
      </c>
      <c r="D12" s="23">
        <f t="shared" si="5"/>
        <v>1.3671875E-2</v>
      </c>
      <c r="E12" s="23">
        <f t="shared" si="0"/>
        <v>32767</v>
      </c>
      <c r="F12" s="22">
        <f t="shared" si="1"/>
        <v>0.93752861110263375</v>
      </c>
      <c r="G12">
        <f t="shared" si="2"/>
        <v>6.2471388897366253E-2</v>
      </c>
      <c r="H12" s="6">
        <f>H11+$H$7</f>
        <v>32767</v>
      </c>
      <c r="I12" t="s">
        <v>45</v>
      </c>
      <c r="K12">
        <f t="shared" si="3"/>
        <v>-2047</v>
      </c>
    </row>
    <row r="13" spans="1:14">
      <c r="A13">
        <v>5</v>
      </c>
      <c r="B13" s="8">
        <v>31744</v>
      </c>
      <c r="C13" s="23">
        <f t="shared" si="4"/>
        <v>1024</v>
      </c>
      <c r="D13" s="23">
        <f t="shared" si="5"/>
        <v>1.3230846774193549E-2</v>
      </c>
      <c r="E13" s="23">
        <f t="shared" si="0"/>
        <v>32767</v>
      </c>
      <c r="F13" s="23">
        <f t="shared" si="1"/>
        <v>0.96877956480605487</v>
      </c>
      <c r="G13">
        <f t="shared" si="2"/>
        <v>3.1220435193945129E-2</v>
      </c>
      <c r="H13">
        <f t="shared" ref="H13:H23" si="6">$B$7</f>
        <v>32767</v>
      </c>
      <c r="I13" t="s">
        <v>30</v>
      </c>
      <c r="J13" s="23"/>
      <c r="K13">
        <f t="shared" si="3"/>
        <v>-1023</v>
      </c>
    </row>
    <row r="14" spans="1:14">
      <c r="A14">
        <v>6</v>
      </c>
      <c r="B14" s="8">
        <v>32256</v>
      </c>
      <c r="C14" s="23">
        <f t="shared" si="4"/>
        <v>512</v>
      </c>
      <c r="D14" s="23">
        <f t="shared" si="5"/>
        <v>1.3020833333333334E-2</v>
      </c>
      <c r="E14" s="23">
        <f t="shared" si="0"/>
        <v>32767</v>
      </c>
      <c r="F14" s="23">
        <f t="shared" si="1"/>
        <v>0.98440504165776543</v>
      </c>
      <c r="G14">
        <f t="shared" si="2"/>
        <v>1.5594958342234566E-2</v>
      </c>
      <c r="H14">
        <f t="shared" si="6"/>
        <v>32767</v>
      </c>
      <c r="K14">
        <f t="shared" si="3"/>
        <v>-511</v>
      </c>
    </row>
    <row r="15" spans="1:14">
      <c r="A15">
        <v>7</v>
      </c>
      <c r="B15" s="8">
        <v>32512</v>
      </c>
      <c r="C15" s="23">
        <f t="shared" si="4"/>
        <v>256</v>
      </c>
      <c r="D15" s="23">
        <f t="shared" si="5"/>
        <v>1.2918307086614173E-2</v>
      </c>
      <c r="E15" s="23">
        <f t="shared" si="0"/>
        <v>32767</v>
      </c>
      <c r="F15" s="23">
        <f t="shared" si="1"/>
        <v>0.99221778008362072</v>
      </c>
      <c r="G15">
        <f t="shared" si="2"/>
        <v>7.7822199163792849E-3</v>
      </c>
      <c r="H15">
        <f t="shared" si="6"/>
        <v>32767</v>
      </c>
      <c r="K15">
        <f t="shared" si="3"/>
        <v>-255</v>
      </c>
    </row>
    <row r="16" spans="1:14">
      <c r="A16">
        <v>8</v>
      </c>
      <c r="B16" s="8">
        <v>32640</v>
      </c>
      <c r="C16" s="23">
        <f t="shared" si="4"/>
        <v>128</v>
      </c>
      <c r="D16" s="23">
        <f t="shared" si="5"/>
        <v>1.2867647058823529E-2</v>
      </c>
      <c r="E16" s="23">
        <f t="shared" si="0"/>
        <v>32767</v>
      </c>
      <c r="F16" s="23">
        <f t="shared" si="1"/>
        <v>0.99612414929654836</v>
      </c>
      <c r="G16">
        <f t="shared" si="2"/>
        <v>3.8758507034516443E-3</v>
      </c>
      <c r="H16">
        <f t="shared" si="6"/>
        <v>32767</v>
      </c>
      <c r="K16">
        <f t="shared" si="3"/>
        <v>-127</v>
      </c>
    </row>
    <row r="17" spans="1:14">
      <c r="A17">
        <v>9</v>
      </c>
      <c r="B17" s="8">
        <v>32704</v>
      </c>
      <c r="C17" s="23">
        <f t="shared" si="4"/>
        <v>64</v>
      </c>
      <c r="D17" s="23">
        <f t="shared" si="5"/>
        <v>1.2842465753424657E-2</v>
      </c>
      <c r="E17" s="23">
        <f t="shared" si="0"/>
        <v>32767</v>
      </c>
      <c r="F17" s="23">
        <f t="shared" si="1"/>
        <v>0.99807733390301223</v>
      </c>
      <c r="G17">
        <f t="shared" si="2"/>
        <v>1.9226660969877685E-3</v>
      </c>
      <c r="H17">
        <f t="shared" si="6"/>
        <v>32767</v>
      </c>
      <c r="K17">
        <f t="shared" si="3"/>
        <v>-63</v>
      </c>
    </row>
    <row r="18" spans="1:14">
      <c r="A18">
        <v>10</v>
      </c>
      <c r="B18" s="8">
        <v>32736</v>
      </c>
      <c r="C18" s="23">
        <f t="shared" si="4"/>
        <v>32</v>
      </c>
      <c r="D18" s="23">
        <f t="shared" si="5"/>
        <v>1.2829912023460411E-2</v>
      </c>
      <c r="E18" s="23">
        <f t="shared" si="0"/>
        <v>32767</v>
      </c>
      <c r="F18" s="23">
        <f t="shared" si="1"/>
        <v>0.99905392620624411</v>
      </c>
      <c r="G18">
        <f t="shared" si="2"/>
        <v>9.4607379375588607E-4</v>
      </c>
      <c r="H18">
        <f t="shared" si="6"/>
        <v>32767</v>
      </c>
      <c r="K18">
        <f t="shared" si="3"/>
        <v>-31</v>
      </c>
    </row>
    <row r="19" spans="1:14">
      <c r="A19">
        <v>11</v>
      </c>
      <c r="B19" s="8">
        <v>32752</v>
      </c>
      <c r="C19" s="23">
        <f t="shared" si="4"/>
        <v>16</v>
      </c>
      <c r="D19" s="23">
        <f t="shared" si="5"/>
        <v>1.2823644357596482E-2</v>
      </c>
      <c r="E19" s="23">
        <f t="shared" si="0"/>
        <v>32767</v>
      </c>
      <c r="F19" s="23">
        <f t="shared" si="1"/>
        <v>0.99954222235786006</v>
      </c>
      <c r="G19">
        <f t="shared" si="2"/>
        <v>4.5777764213994487E-4</v>
      </c>
      <c r="H19">
        <f t="shared" si="6"/>
        <v>32767</v>
      </c>
      <c r="K19">
        <f t="shared" si="3"/>
        <v>-15</v>
      </c>
    </row>
    <row r="20" spans="1:14">
      <c r="A20">
        <v>12</v>
      </c>
      <c r="B20" s="8">
        <v>32760</v>
      </c>
      <c r="C20" s="23">
        <f t="shared" si="4"/>
        <v>8</v>
      </c>
      <c r="D20" s="23">
        <f t="shared" si="5"/>
        <v>1.282051282051282E-2</v>
      </c>
      <c r="E20" s="23">
        <f t="shared" si="0"/>
        <v>32767</v>
      </c>
      <c r="F20" s="23">
        <f t="shared" si="1"/>
        <v>0.99978637043366803</v>
      </c>
      <c r="G20">
        <f t="shared" si="2"/>
        <v>2.1362956633197427E-4</v>
      </c>
      <c r="H20">
        <f t="shared" si="6"/>
        <v>32767</v>
      </c>
      <c r="K20">
        <f t="shared" si="3"/>
        <v>-7</v>
      </c>
    </row>
    <row r="21" spans="1:14">
      <c r="A21">
        <v>13</v>
      </c>
      <c r="B21" s="8">
        <v>32764</v>
      </c>
      <c r="C21" s="23">
        <f t="shared" si="4"/>
        <v>4</v>
      </c>
      <c r="D21" s="23">
        <f t="shared" si="5"/>
        <v>1.281894762544256E-2</v>
      </c>
      <c r="E21" s="23">
        <f t="shared" si="0"/>
        <v>32767</v>
      </c>
      <c r="F21" s="23">
        <f t="shared" si="1"/>
        <v>0.99990844447157201</v>
      </c>
      <c r="G21">
        <f t="shared" si="2"/>
        <v>9.1555528427988975E-5</v>
      </c>
      <c r="H21">
        <f t="shared" si="6"/>
        <v>32767</v>
      </c>
      <c r="K21">
        <f t="shared" si="3"/>
        <v>-3</v>
      </c>
    </row>
    <row r="22" spans="1:14">
      <c r="A22">
        <v>14</v>
      </c>
      <c r="B22" s="8">
        <v>32766</v>
      </c>
      <c r="C22" s="23">
        <f t="shared" si="4"/>
        <v>2</v>
      </c>
      <c r="D22" s="23">
        <f t="shared" si="5"/>
        <v>1.2818165171214063E-2</v>
      </c>
      <c r="E22" s="23">
        <f t="shared" si="0"/>
        <v>32767</v>
      </c>
      <c r="F22" s="23">
        <f t="shared" si="1"/>
        <v>0.999969481490524</v>
      </c>
      <c r="G22">
        <f t="shared" si="2"/>
        <v>3.0518509475996325E-5</v>
      </c>
      <c r="H22">
        <f t="shared" si="6"/>
        <v>32767</v>
      </c>
      <c r="K22">
        <f t="shared" si="3"/>
        <v>-1</v>
      </c>
    </row>
    <row r="23" spans="1:14">
      <c r="A23">
        <v>15</v>
      </c>
      <c r="B23" s="8">
        <v>32767</v>
      </c>
      <c r="C23" s="23">
        <f t="shared" si="4"/>
        <v>1</v>
      </c>
      <c r="D23" s="23">
        <f t="shared" si="5"/>
        <v>1.2817773979918821E-2</v>
      </c>
      <c r="E23" s="23">
        <f t="shared" si="0"/>
        <v>32767</v>
      </c>
      <c r="F23" s="23">
        <f t="shared" si="1"/>
        <v>1</v>
      </c>
      <c r="G23">
        <f t="shared" si="2"/>
        <v>0</v>
      </c>
      <c r="H23">
        <f t="shared" si="6"/>
        <v>32767</v>
      </c>
      <c r="K23">
        <f t="shared" si="3"/>
        <v>0</v>
      </c>
    </row>
    <row r="24" spans="1:14">
      <c r="D24" s="23"/>
      <c r="K24" s="23"/>
    </row>
    <row r="25" spans="1:14">
      <c r="D25" s="23"/>
      <c r="K25" s="23"/>
      <c r="N25" t="s">
        <v>40</v>
      </c>
    </row>
    <row r="26" spans="1:14">
      <c r="D26" s="23"/>
      <c r="K26" s="23"/>
    </row>
    <row r="27" spans="1:14">
      <c r="D27" s="23"/>
      <c r="K27" s="23"/>
    </row>
    <row r="28" spans="1:14">
      <c r="D28" s="23"/>
      <c r="K28" s="23"/>
    </row>
    <row r="44" spans="14:14">
      <c r="N44" t="s">
        <v>58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K24"/>
  <sheetViews>
    <sheetView workbookViewId="0"/>
  </sheetViews>
  <sheetFormatPr defaultRowHeight="13.5"/>
  <cols>
    <col min="1" max="1" width="9" customWidth="1"/>
  </cols>
  <sheetData>
    <row r="2" spans="1:10">
      <c r="A2" t="s">
        <v>92</v>
      </c>
    </row>
    <row r="4" spans="1:10">
      <c r="A4" t="s">
        <v>65</v>
      </c>
      <c r="G4" t="s">
        <v>64</v>
      </c>
    </row>
    <row r="6" spans="1:10">
      <c r="A6" s="12"/>
      <c r="B6" s="12" t="s">
        <v>66</v>
      </c>
      <c r="C6" s="12" t="s">
        <v>67</v>
      </c>
      <c r="D6" s="12" t="s">
        <v>68</v>
      </c>
      <c r="G6" s="12"/>
      <c r="H6" s="12" t="s">
        <v>66</v>
      </c>
      <c r="I6" s="12" t="s">
        <v>67</v>
      </c>
      <c r="J6" s="12" t="s">
        <v>68</v>
      </c>
    </row>
    <row r="7" spans="1:10">
      <c r="A7" s="12">
        <v>1</v>
      </c>
      <c r="B7" s="9">
        <v>8</v>
      </c>
      <c r="C7" s="9">
        <v>16</v>
      </c>
      <c r="D7" s="9">
        <v>8</v>
      </c>
      <c r="G7" s="12">
        <v>1</v>
      </c>
      <c r="H7" s="40">
        <f>B7*$B$24</f>
        <v>12.666666666666666</v>
      </c>
      <c r="I7" s="40">
        <f>C7*$C$24</f>
        <v>16</v>
      </c>
      <c r="J7" s="40">
        <f>D7*$D$24</f>
        <v>6.4</v>
      </c>
    </row>
    <row r="8" spans="1:10">
      <c r="A8" s="12">
        <v>2</v>
      </c>
      <c r="B8" s="9">
        <v>4</v>
      </c>
      <c r="C8" s="9">
        <v>8</v>
      </c>
      <c r="D8" s="9">
        <v>16</v>
      </c>
      <c r="G8" s="12">
        <v>2</v>
      </c>
      <c r="H8" s="40">
        <f>B8*$B$24</f>
        <v>6.333333333333333</v>
      </c>
      <c r="I8" s="40">
        <f>C8*$C$24</f>
        <v>8</v>
      </c>
      <c r="J8" s="40">
        <f>D8*$D$24</f>
        <v>12.8</v>
      </c>
    </row>
    <row r="9" spans="1:10">
      <c r="A9" s="12">
        <v>3</v>
      </c>
      <c r="B9" s="9">
        <v>12</v>
      </c>
      <c r="C9" s="9">
        <v>8</v>
      </c>
      <c r="D9" s="9">
        <v>16</v>
      </c>
      <c r="G9" s="12">
        <v>3</v>
      </c>
      <c r="H9" s="40">
        <f>B9*$B$24</f>
        <v>19</v>
      </c>
      <c r="I9" s="40">
        <f>C9*$C$24</f>
        <v>8</v>
      </c>
      <c r="J9" s="40">
        <f>D9*$D$24</f>
        <v>12.8</v>
      </c>
    </row>
    <row r="11" spans="1:10">
      <c r="A11" t="s">
        <v>61</v>
      </c>
      <c r="G11" t="s">
        <v>62</v>
      </c>
    </row>
    <row r="13" spans="1:10">
      <c r="A13" s="12"/>
      <c r="B13" s="12">
        <v>1</v>
      </c>
      <c r="C13" s="12">
        <v>2</v>
      </c>
      <c r="D13" s="12">
        <v>3</v>
      </c>
      <c r="G13" s="12"/>
      <c r="H13" s="12">
        <v>1</v>
      </c>
      <c r="I13" s="12">
        <v>2</v>
      </c>
      <c r="J13" s="12">
        <v>3</v>
      </c>
    </row>
    <row r="14" spans="1:10">
      <c r="A14" s="12" t="s">
        <v>69</v>
      </c>
      <c r="B14" s="9">
        <v>8</v>
      </c>
      <c r="C14" s="9">
        <v>12</v>
      </c>
      <c r="D14" s="9">
        <v>4</v>
      </c>
      <c r="G14" s="12" t="s">
        <v>69</v>
      </c>
      <c r="H14" s="9">
        <v>8</v>
      </c>
      <c r="I14" s="9">
        <v>12</v>
      </c>
      <c r="J14" s="9">
        <v>4</v>
      </c>
    </row>
    <row r="15" spans="1:10">
      <c r="A15" s="12" t="s">
        <v>70</v>
      </c>
      <c r="B15" s="9">
        <v>6</v>
      </c>
      <c r="C15" s="9">
        <v>8</v>
      </c>
      <c r="D15" s="9">
        <v>12</v>
      </c>
      <c r="G15" s="12" t="s">
        <v>70</v>
      </c>
      <c r="H15" s="9">
        <v>6</v>
      </c>
      <c r="I15" s="9">
        <v>8</v>
      </c>
      <c r="J15" s="9">
        <v>12</v>
      </c>
    </row>
    <row r="16" spans="1:10">
      <c r="A16" s="12" t="s">
        <v>71</v>
      </c>
      <c r="B16" s="9">
        <v>24</v>
      </c>
      <c r="C16" s="9">
        <v>12</v>
      </c>
      <c r="D16" s="9">
        <v>16</v>
      </c>
      <c r="G16" s="12" t="s">
        <v>71</v>
      </c>
      <c r="H16" s="9">
        <v>24</v>
      </c>
      <c r="I16" s="9">
        <v>12</v>
      </c>
      <c r="J16" s="9">
        <v>16</v>
      </c>
    </row>
    <row r="18" spans="1:11">
      <c r="A18" s="3" t="s">
        <v>63</v>
      </c>
      <c r="G18" s="3" t="s">
        <v>63</v>
      </c>
    </row>
    <row r="20" spans="1:11">
      <c r="A20" s="12"/>
      <c r="B20" s="12" t="s">
        <v>66</v>
      </c>
      <c r="C20" s="12" t="s">
        <v>67</v>
      </c>
      <c r="D20" s="12" t="s">
        <v>68</v>
      </c>
      <c r="E20" s="24" t="s">
        <v>95</v>
      </c>
      <c r="G20" s="12"/>
      <c r="H20" s="12" t="s">
        <v>66</v>
      </c>
      <c r="I20" s="12" t="s">
        <v>67</v>
      </c>
      <c r="J20" s="12" t="s">
        <v>68</v>
      </c>
      <c r="K20" s="24" t="s">
        <v>95</v>
      </c>
    </row>
    <row r="21" spans="1:11">
      <c r="A21" s="12" t="s">
        <v>69</v>
      </c>
      <c r="B21" s="40">
        <f>B14/B7</f>
        <v>1</v>
      </c>
      <c r="C21" s="40">
        <f t="shared" ref="C21:D21" si="0">C14/C7</f>
        <v>0.75</v>
      </c>
      <c r="D21" s="40">
        <f t="shared" si="0"/>
        <v>0.5</v>
      </c>
      <c r="E21" s="43">
        <f>SUM(B7:D7)/SUM(B14:D14)</f>
        <v>1.3333333333333333</v>
      </c>
      <c r="G21" s="12" t="s">
        <v>69</v>
      </c>
      <c r="H21" s="40">
        <f>H14/H7</f>
        <v>0.63157894736842113</v>
      </c>
      <c r="I21" s="40">
        <f t="shared" ref="I21:J21" si="1">I14/I7</f>
        <v>0.75</v>
      </c>
      <c r="J21" s="40">
        <f t="shared" si="1"/>
        <v>0.625</v>
      </c>
      <c r="K21" s="43">
        <f>SUM(H14:J14)/SUM(H7:J7)</f>
        <v>0.68441064638783278</v>
      </c>
    </row>
    <row r="22" spans="1:11">
      <c r="A22" s="12" t="s">
        <v>70</v>
      </c>
      <c r="B22" s="40">
        <f t="shared" ref="B22:D22" si="2">B15/B8</f>
        <v>1.5</v>
      </c>
      <c r="C22" s="40">
        <f t="shared" si="2"/>
        <v>1</v>
      </c>
      <c r="D22" s="40">
        <f t="shared" si="2"/>
        <v>0.75</v>
      </c>
      <c r="E22" s="43">
        <f t="shared" ref="E22:E23" si="3">SUM(B8:D8)/SUM(B15:D15)</f>
        <v>1.0769230769230769</v>
      </c>
      <c r="G22" s="12" t="s">
        <v>70</v>
      </c>
      <c r="H22" s="40">
        <f>H15/H8</f>
        <v>0.94736842105263164</v>
      </c>
      <c r="I22" s="40">
        <f t="shared" ref="I22:J22" si="4">I15/I8</f>
        <v>1</v>
      </c>
      <c r="J22" s="40">
        <f t="shared" si="4"/>
        <v>0.9375</v>
      </c>
      <c r="K22" s="43">
        <f>SUM(H15:J15)/SUM(H8:J8)</f>
        <v>0.95823095823095827</v>
      </c>
    </row>
    <row r="23" spans="1:11">
      <c r="A23" s="12" t="s">
        <v>71</v>
      </c>
      <c r="B23" s="40">
        <f>B16/B9</f>
        <v>2</v>
      </c>
      <c r="C23" s="40">
        <f t="shared" ref="C23:D23" si="5">C16/C9</f>
        <v>1.5</v>
      </c>
      <c r="D23" s="40">
        <f t="shared" si="5"/>
        <v>1</v>
      </c>
      <c r="E23" s="43">
        <f t="shared" si="3"/>
        <v>0.69230769230769229</v>
      </c>
      <c r="G23" s="12" t="s">
        <v>71</v>
      </c>
      <c r="H23" s="40">
        <f>H16/H9</f>
        <v>1.263157894736842</v>
      </c>
      <c r="I23" s="40">
        <f t="shared" ref="I23:J23" si="6">I16/I9</f>
        <v>1.5</v>
      </c>
      <c r="J23" s="40">
        <f t="shared" si="6"/>
        <v>1.25</v>
      </c>
      <c r="K23" s="43">
        <f>SUM(H16:J16)/SUM(H9:J9)</f>
        <v>1.306532663316583</v>
      </c>
    </row>
    <row r="24" spans="1:11">
      <c r="A24" s="24" t="s">
        <v>95</v>
      </c>
      <c r="B24" s="43">
        <f>SUM(B14:B16)/SUM(B7:B9)</f>
        <v>1.5833333333333333</v>
      </c>
      <c r="C24" s="43">
        <f>SUM(C14:C16)/SUM(C7:C9)</f>
        <v>1</v>
      </c>
      <c r="D24" s="43">
        <f t="shared" ref="D24" si="7">SUM(D14:D16)/SUM(D7:D9)</f>
        <v>0.8</v>
      </c>
      <c r="E24" s="43">
        <f>SUM(B14:D16)/SUM(B7:D9)</f>
        <v>1.0625</v>
      </c>
      <c r="G24" s="24" t="s">
        <v>95</v>
      </c>
      <c r="H24" s="43">
        <f>SUM(H14:H16)/SUM(H7:H9)</f>
        <v>1</v>
      </c>
      <c r="I24" s="43">
        <f t="shared" ref="I24:J24" si="8">SUM(I14:I16)/SUM(I7:I9)</f>
        <v>1</v>
      </c>
      <c r="J24" s="43">
        <f t="shared" si="8"/>
        <v>1</v>
      </c>
      <c r="K24" s="43">
        <f>SUM(H14:J16)/SUM(H7:J9)</f>
        <v>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G46"/>
  <sheetViews>
    <sheetView workbookViewId="0"/>
  </sheetViews>
  <sheetFormatPr defaultRowHeight="13.5"/>
  <sheetData>
    <row r="2" spans="1:33">
      <c r="A2" t="s">
        <v>93</v>
      </c>
    </row>
    <row r="4" spans="1:33">
      <c r="A4" t="s">
        <v>89</v>
      </c>
      <c r="R4" t="s">
        <v>129</v>
      </c>
    </row>
    <row r="6" spans="1:33">
      <c r="A6" t="s">
        <v>72</v>
      </c>
    </row>
    <row r="7" spans="1:33">
      <c r="A7" s="4"/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4" t="s">
        <v>78</v>
      </c>
      <c r="H7" s="4" t="s">
        <v>79</v>
      </c>
      <c r="I7" s="4" t="s">
        <v>80</v>
      </c>
      <c r="J7" s="4" t="s">
        <v>81</v>
      </c>
      <c r="K7" s="4" t="s">
        <v>82</v>
      </c>
      <c r="L7" s="4" t="s">
        <v>83</v>
      </c>
      <c r="M7" s="4" t="s">
        <v>84</v>
      </c>
      <c r="N7" s="4" t="s">
        <v>85</v>
      </c>
      <c r="O7" s="4" t="s">
        <v>86</v>
      </c>
      <c r="P7" s="4" t="s">
        <v>87</v>
      </c>
      <c r="R7" s="12"/>
      <c r="S7" s="12" t="str">
        <f>B7</f>
        <v>佐々木</v>
      </c>
      <c r="T7" s="12" t="str">
        <f t="shared" ref="T7:AG8" si="0">C7</f>
        <v>山西</v>
      </c>
      <c r="U7" s="12" t="str">
        <f t="shared" si="0"/>
        <v>秋川</v>
      </c>
      <c r="V7" s="12" t="str">
        <f t="shared" si="0"/>
        <v>高橋</v>
      </c>
      <c r="W7" s="12" t="str">
        <f t="shared" si="0"/>
        <v>四ノ宮</v>
      </c>
      <c r="X7" s="12" t="str">
        <f t="shared" si="0"/>
        <v>横田</v>
      </c>
      <c r="Y7" s="12" t="str">
        <f t="shared" si="0"/>
        <v>岸川</v>
      </c>
      <c r="Z7" s="12" t="str">
        <f t="shared" si="0"/>
        <v>西本</v>
      </c>
      <c r="AA7" s="12" t="str">
        <f t="shared" si="0"/>
        <v>橋田</v>
      </c>
      <c r="AB7" s="12" t="str">
        <f t="shared" si="0"/>
        <v>佐藤</v>
      </c>
      <c r="AC7" s="12" t="str">
        <f t="shared" si="0"/>
        <v>多田</v>
      </c>
      <c r="AD7" s="12" t="str">
        <f t="shared" si="0"/>
        <v>坂井</v>
      </c>
      <c r="AE7" s="12" t="str">
        <f t="shared" si="0"/>
        <v>豊川</v>
      </c>
      <c r="AF7" s="12" t="str">
        <f t="shared" si="0"/>
        <v>飯塚</v>
      </c>
      <c r="AG7" s="12" t="str">
        <f t="shared" si="0"/>
        <v>近藤</v>
      </c>
    </row>
    <row r="8" spans="1:33">
      <c r="A8" s="4"/>
      <c r="B8" s="9">
        <v>1.0636007789600361</v>
      </c>
      <c r="C8" s="9">
        <v>1.1303896535963487</v>
      </c>
      <c r="D8" s="9">
        <v>0.9502573364151724</v>
      </c>
      <c r="E8" s="9">
        <v>1.0287362400837385</v>
      </c>
      <c r="F8" s="9">
        <v>0.99404522457656641</v>
      </c>
      <c r="G8" s="9">
        <v>1.0649832504021979</v>
      </c>
      <c r="H8" s="9">
        <v>1.0266800511112699</v>
      </c>
      <c r="I8" s="9">
        <v>1.0228538579372661</v>
      </c>
      <c r="J8" s="9">
        <v>1.0147863186709449</v>
      </c>
      <c r="K8" s="9">
        <v>1.0179399939614076</v>
      </c>
      <c r="L8" s="9">
        <v>0.9486555332400769</v>
      </c>
      <c r="M8" s="9">
        <v>1.0074687392810182</v>
      </c>
      <c r="N8" s="9">
        <v>1.0242582911515639</v>
      </c>
      <c r="O8" s="9">
        <v>1.0337236197747741</v>
      </c>
      <c r="P8" s="9">
        <v>1.0226963343404636</v>
      </c>
      <c r="R8" s="12"/>
      <c r="S8" s="40">
        <f>B8</f>
        <v>1.0636007789600361</v>
      </c>
      <c r="T8" s="40">
        <f t="shared" si="0"/>
        <v>1.1303896535963487</v>
      </c>
      <c r="U8" s="40">
        <f t="shared" si="0"/>
        <v>0.9502573364151724</v>
      </c>
      <c r="V8" s="40">
        <f t="shared" si="0"/>
        <v>1.0287362400837385</v>
      </c>
      <c r="W8" s="40">
        <f t="shared" si="0"/>
        <v>0.99404522457656641</v>
      </c>
      <c r="X8" s="40">
        <f t="shared" si="0"/>
        <v>1.0649832504021979</v>
      </c>
      <c r="Y8" s="40">
        <f t="shared" si="0"/>
        <v>1.0266800511112699</v>
      </c>
      <c r="Z8" s="40">
        <f t="shared" si="0"/>
        <v>1.0228538579372661</v>
      </c>
      <c r="AA8" s="40">
        <f t="shared" si="0"/>
        <v>1.0147863186709449</v>
      </c>
      <c r="AB8" s="40">
        <f t="shared" si="0"/>
        <v>1.0179399939614076</v>
      </c>
      <c r="AC8" s="40">
        <f t="shared" si="0"/>
        <v>0.9486555332400769</v>
      </c>
      <c r="AD8" s="40">
        <f t="shared" si="0"/>
        <v>1.0074687392810182</v>
      </c>
      <c r="AE8" s="40">
        <f t="shared" si="0"/>
        <v>1.0242582911515639</v>
      </c>
      <c r="AF8" s="40">
        <f t="shared" si="0"/>
        <v>1.0337236197747741</v>
      </c>
      <c r="AG8" s="40">
        <f t="shared" si="0"/>
        <v>1.0226963343404636</v>
      </c>
    </row>
    <row r="9" spans="1:3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3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3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33">
      <c r="A12" t="s">
        <v>96</v>
      </c>
      <c r="R12" t="s">
        <v>129</v>
      </c>
    </row>
    <row r="14" spans="1:33">
      <c r="A14" t="s">
        <v>72</v>
      </c>
    </row>
    <row r="15" spans="1:33">
      <c r="A15" s="4"/>
      <c r="B15" s="4" t="s">
        <v>73</v>
      </c>
      <c r="C15" s="4" t="s">
        <v>74</v>
      </c>
      <c r="D15" s="4" t="s">
        <v>75</v>
      </c>
      <c r="E15" s="4" t="s">
        <v>76</v>
      </c>
      <c r="F15" s="4" t="s">
        <v>77</v>
      </c>
      <c r="G15" s="4" t="s">
        <v>78</v>
      </c>
      <c r="H15" s="4" t="s">
        <v>79</v>
      </c>
      <c r="I15" s="4" t="s">
        <v>80</v>
      </c>
      <c r="J15" s="4" t="s">
        <v>81</v>
      </c>
      <c r="K15" s="4" t="s">
        <v>82</v>
      </c>
      <c r="L15" s="4" t="s">
        <v>83</v>
      </c>
      <c r="M15" s="4" t="s">
        <v>84</v>
      </c>
      <c r="N15" s="4" t="s">
        <v>85</v>
      </c>
      <c r="O15" s="4" t="s">
        <v>86</v>
      </c>
      <c r="P15" s="4" t="s">
        <v>87</v>
      </c>
      <c r="R15" s="12"/>
      <c r="S15" s="12" t="str">
        <f>B15</f>
        <v>佐々木</v>
      </c>
      <c r="T15" s="12" t="str">
        <f t="shared" ref="T15:AG16" si="1">C15</f>
        <v>山西</v>
      </c>
      <c r="U15" s="12" t="str">
        <f t="shared" si="1"/>
        <v>秋川</v>
      </c>
      <c r="V15" s="12" t="str">
        <f t="shared" si="1"/>
        <v>高橋</v>
      </c>
      <c r="W15" s="12" t="str">
        <f t="shared" si="1"/>
        <v>四ノ宮</v>
      </c>
      <c r="X15" s="12" t="str">
        <f t="shared" si="1"/>
        <v>横田</v>
      </c>
      <c r="Y15" s="12" t="str">
        <f t="shared" si="1"/>
        <v>岸川</v>
      </c>
      <c r="Z15" s="12" t="str">
        <f t="shared" si="1"/>
        <v>西本</v>
      </c>
      <c r="AA15" s="12" t="str">
        <f t="shared" si="1"/>
        <v>橋田</v>
      </c>
      <c r="AB15" s="12" t="str">
        <f t="shared" si="1"/>
        <v>佐藤</v>
      </c>
      <c r="AC15" s="12" t="str">
        <f t="shared" si="1"/>
        <v>多田</v>
      </c>
      <c r="AD15" s="12" t="str">
        <f t="shared" si="1"/>
        <v>坂井</v>
      </c>
      <c r="AE15" s="12" t="str">
        <f t="shared" si="1"/>
        <v>豊川</v>
      </c>
      <c r="AF15" s="12" t="str">
        <f t="shared" si="1"/>
        <v>飯塚</v>
      </c>
      <c r="AG15" s="12" t="str">
        <f t="shared" si="1"/>
        <v>近藤</v>
      </c>
    </row>
    <row r="16" spans="1:33">
      <c r="A16" s="4"/>
      <c r="B16" s="9">
        <v>1.0529647711704395</v>
      </c>
      <c r="C16" s="9">
        <v>1.1190857570603852</v>
      </c>
      <c r="D16" s="9">
        <v>0.94075476305102068</v>
      </c>
      <c r="E16" s="9">
        <v>1.018448877682901</v>
      </c>
      <c r="F16" s="9">
        <v>0.98410477233080074</v>
      </c>
      <c r="G16" s="9">
        <v>1.0543334178981758</v>
      </c>
      <c r="H16" s="9">
        <v>1.0164132506001573</v>
      </c>
      <c r="I16" s="9">
        <v>1.0126253193578933</v>
      </c>
      <c r="J16" s="9">
        <v>1.0046384554842356</v>
      </c>
      <c r="K16" s="9">
        <v>1.0077605940217935</v>
      </c>
      <c r="L16" s="9">
        <v>0.93916897790767617</v>
      </c>
      <c r="M16" s="9">
        <v>0.99739405188820807</v>
      </c>
      <c r="N16" s="9">
        <v>1.0140157082400483</v>
      </c>
      <c r="O16" s="9">
        <v>1.0233863835770263</v>
      </c>
      <c r="P16" s="9">
        <v>1.0124693709970589</v>
      </c>
      <c r="R16" s="12"/>
      <c r="S16" s="40">
        <f>B16</f>
        <v>1.0529647711704395</v>
      </c>
      <c r="T16" s="40">
        <f t="shared" si="1"/>
        <v>1.1190857570603852</v>
      </c>
      <c r="U16" s="40">
        <f t="shared" si="1"/>
        <v>0.94075476305102068</v>
      </c>
      <c r="V16" s="40">
        <f t="shared" si="1"/>
        <v>1.018448877682901</v>
      </c>
      <c r="W16" s="40">
        <f t="shared" si="1"/>
        <v>0.98410477233080074</v>
      </c>
      <c r="X16" s="40">
        <f t="shared" si="1"/>
        <v>1.0543334178981758</v>
      </c>
      <c r="Y16" s="40">
        <f t="shared" si="1"/>
        <v>1.0164132506001573</v>
      </c>
      <c r="Z16" s="40">
        <f t="shared" si="1"/>
        <v>1.0126253193578933</v>
      </c>
      <c r="AA16" s="40">
        <f t="shared" si="1"/>
        <v>1.0046384554842356</v>
      </c>
      <c r="AB16" s="40">
        <f t="shared" si="1"/>
        <v>1.0077605940217935</v>
      </c>
      <c r="AC16" s="40">
        <f t="shared" si="1"/>
        <v>0.93916897790767617</v>
      </c>
      <c r="AD16" s="40">
        <f t="shared" si="1"/>
        <v>0.99739405188820807</v>
      </c>
      <c r="AE16" s="40">
        <f t="shared" si="1"/>
        <v>1.0140157082400483</v>
      </c>
      <c r="AF16" s="40">
        <f t="shared" si="1"/>
        <v>1.0233863835770263</v>
      </c>
      <c r="AG16" s="40">
        <f t="shared" si="1"/>
        <v>1.0124693709970589</v>
      </c>
    </row>
    <row r="17" spans="1:3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>
      <c r="A20" t="s">
        <v>90</v>
      </c>
      <c r="R20" t="s">
        <v>129</v>
      </c>
    </row>
    <row r="22" spans="1:33">
      <c r="A22" t="s">
        <v>72</v>
      </c>
    </row>
    <row r="23" spans="1:33">
      <c r="A23" s="4"/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4" t="s">
        <v>78</v>
      </c>
      <c r="H23" s="4" t="s">
        <v>79</v>
      </c>
      <c r="I23" s="4" t="s">
        <v>80</v>
      </c>
      <c r="J23" s="4" t="s">
        <v>81</v>
      </c>
      <c r="K23" s="4" t="s">
        <v>82</v>
      </c>
      <c r="L23" s="4" t="s">
        <v>83</v>
      </c>
      <c r="M23" s="4" t="s">
        <v>84</v>
      </c>
      <c r="N23" s="4" t="s">
        <v>85</v>
      </c>
      <c r="O23" s="4" t="s">
        <v>86</v>
      </c>
      <c r="P23" s="4" t="s">
        <v>87</v>
      </c>
      <c r="R23" s="12"/>
      <c r="S23" s="12" t="str">
        <f>B23</f>
        <v>佐々木</v>
      </c>
      <c r="T23" s="12" t="str">
        <f t="shared" ref="T23:AG24" si="2">C23</f>
        <v>山西</v>
      </c>
      <c r="U23" s="12" t="str">
        <f t="shared" si="2"/>
        <v>秋川</v>
      </c>
      <c r="V23" s="12" t="str">
        <f t="shared" si="2"/>
        <v>高橋</v>
      </c>
      <c r="W23" s="12" t="str">
        <f t="shared" si="2"/>
        <v>四ノ宮</v>
      </c>
      <c r="X23" s="12" t="str">
        <f t="shared" si="2"/>
        <v>横田</v>
      </c>
      <c r="Y23" s="12" t="str">
        <f t="shared" si="2"/>
        <v>岸川</v>
      </c>
      <c r="Z23" s="12" t="str">
        <f t="shared" si="2"/>
        <v>西本</v>
      </c>
      <c r="AA23" s="12" t="str">
        <f t="shared" si="2"/>
        <v>橋田</v>
      </c>
      <c r="AB23" s="12" t="str">
        <f t="shared" si="2"/>
        <v>佐藤</v>
      </c>
      <c r="AC23" s="12" t="str">
        <f t="shared" si="2"/>
        <v>多田</v>
      </c>
      <c r="AD23" s="12" t="str">
        <f t="shared" si="2"/>
        <v>坂井</v>
      </c>
      <c r="AE23" s="12" t="str">
        <f t="shared" si="2"/>
        <v>豊川</v>
      </c>
      <c r="AF23" s="12" t="str">
        <f t="shared" si="2"/>
        <v>飯塚</v>
      </c>
      <c r="AG23" s="12" t="str">
        <f t="shared" si="2"/>
        <v>近藤</v>
      </c>
    </row>
    <row r="24" spans="1:33">
      <c r="A24" s="4"/>
      <c r="B24" s="9">
        <v>1.0614589631467282</v>
      </c>
      <c r="C24" s="9">
        <v>0.9637661178991026</v>
      </c>
      <c r="D24" s="9">
        <v>0.97973346770324254</v>
      </c>
      <c r="E24" s="9">
        <v>1.0317963236275725</v>
      </c>
      <c r="F24" s="9">
        <v>1.0608640198096164</v>
      </c>
      <c r="G24" s="9">
        <v>1.0522310566652735</v>
      </c>
      <c r="H24" s="9">
        <v>1.1132228760092375</v>
      </c>
      <c r="I24" s="9">
        <v>1.0090627864188824</v>
      </c>
      <c r="J24" s="9">
        <v>1.0165200857292755</v>
      </c>
      <c r="K24" s="9">
        <v>1.0076717651500207</v>
      </c>
      <c r="L24" s="9">
        <v>0.95329104787407393</v>
      </c>
      <c r="M24" s="9">
        <v>1.0974784001012117</v>
      </c>
      <c r="N24" s="9">
        <v>0.91596479534592823</v>
      </c>
      <c r="O24" s="9">
        <v>1.079119134639277</v>
      </c>
      <c r="P24" s="9">
        <v>1.0088943833834008</v>
      </c>
      <c r="R24" s="12"/>
      <c r="S24" s="40">
        <f>B24</f>
        <v>1.0614589631467282</v>
      </c>
      <c r="T24" s="40">
        <f t="shared" si="2"/>
        <v>0.9637661178991026</v>
      </c>
      <c r="U24" s="40">
        <f t="shared" si="2"/>
        <v>0.97973346770324254</v>
      </c>
      <c r="V24" s="40">
        <f t="shared" si="2"/>
        <v>1.0317963236275725</v>
      </c>
      <c r="W24" s="40">
        <f t="shared" si="2"/>
        <v>1.0608640198096164</v>
      </c>
      <c r="X24" s="40">
        <f t="shared" si="2"/>
        <v>1.0522310566652735</v>
      </c>
      <c r="Y24" s="40">
        <f t="shared" si="2"/>
        <v>1.1132228760092375</v>
      </c>
      <c r="Z24" s="40">
        <f t="shared" si="2"/>
        <v>1.0090627864188824</v>
      </c>
      <c r="AA24" s="40">
        <f t="shared" si="2"/>
        <v>1.0165200857292755</v>
      </c>
      <c r="AB24" s="40">
        <f t="shared" si="2"/>
        <v>1.0076717651500207</v>
      </c>
      <c r="AC24" s="40">
        <f t="shared" si="2"/>
        <v>0.95329104787407393</v>
      </c>
      <c r="AD24" s="40">
        <f t="shared" si="2"/>
        <v>1.0974784001012117</v>
      </c>
      <c r="AE24" s="40">
        <f t="shared" si="2"/>
        <v>0.91596479534592823</v>
      </c>
      <c r="AF24" s="40">
        <f t="shared" si="2"/>
        <v>1.079119134639277</v>
      </c>
      <c r="AG24" s="40">
        <f t="shared" si="2"/>
        <v>1.0088943833834008</v>
      </c>
    </row>
    <row r="25" spans="1:3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8" spans="1:33">
      <c r="A28" t="s">
        <v>91</v>
      </c>
      <c r="R28" t="s">
        <v>129</v>
      </c>
    </row>
    <row r="30" spans="1:33">
      <c r="A30" t="s">
        <v>72</v>
      </c>
      <c r="D30" t="s">
        <v>88</v>
      </c>
      <c r="U30" t="s">
        <v>88</v>
      </c>
    </row>
    <row r="31" spans="1:33">
      <c r="A31" s="4"/>
      <c r="B31" s="4" t="s">
        <v>73</v>
      </c>
      <c r="C31" s="4" t="s">
        <v>74</v>
      </c>
      <c r="D31" s="4" t="s">
        <v>75</v>
      </c>
      <c r="E31" s="4" t="s">
        <v>76</v>
      </c>
      <c r="F31" s="4" t="s">
        <v>77</v>
      </c>
      <c r="G31" s="4" t="s">
        <v>78</v>
      </c>
      <c r="H31" s="4" t="s">
        <v>79</v>
      </c>
      <c r="I31" s="4" t="s">
        <v>80</v>
      </c>
      <c r="J31" s="4" t="s">
        <v>81</v>
      </c>
      <c r="K31" s="4" t="s">
        <v>82</v>
      </c>
      <c r="L31" s="4" t="s">
        <v>83</v>
      </c>
      <c r="M31" s="4" t="s">
        <v>84</v>
      </c>
      <c r="N31" s="4" t="s">
        <v>85</v>
      </c>
      <c r="O31" s="4" t="s">
        <v>86</v>
      </c>
      <c r="P31" s="4" t="s">
        <v>87</v>
      </c>
      <c r="R31" s="12"/>
      <c r="S31" s="12" t="str">
        <f>B31</f>
        <v>佐々木</v>
      </c>
      <c r="T31" s="12" t="str">
        <f t="shared" ref="T31:AG46" si="3">C31</f>
        <v>山西</v>
      </c>
      <c r="U31" s="12" t="str">
        <f t="shared" si="3"/>
        <v>秋川</v>
      </c>
      <c r="V31" s="12" t="str">
        <f t="shared" si="3"/>
        <v>高橋</v>
      </c>
      <c r="W31" s="12" t="str">
        <f t="shared" si="3"/>
        <v>四ノ宮</v>
      </c>
      <c r="X31" s="12" t="str">
        <f t="shared" si="3"/>
        <v>横田</v>
      </c>
      <c r="Y31" s="12" t="str">
        <f t="shared" si="3"/>
        <v>岸川</v>
      </c>
      <c r="Z31" s="12" t="str">
        <f t="shared" si="3"/>
        <v>西本</v>
      </c>
      <c r="AA31" s="12" t="str">
        <f t="shared" si="3"/>
        <v>橋田</v>
      </c>
      <c r="AB31" s="12" t="str">
        <f t="shared" si="3"/>
        <v>佐藤</v>
      </c>
      <c r="AC31" s="12" t="str">
        <f t="shared" si="3"/>
        <v>多田</v>
      </c>
      <c r="AD31" s="12" t="str">
        <f t="shared" si="3"/>
        <v>坂井</v>
      </c>
      <c r="AE31" s="12" t="str">
        <f t="shared" si="3"/>
        <v>豊川</v>
      </c>
      <c r="AF31" s="12" t="str">
        <f t="shared" si="3"/>
        <v>飯塚</v>
      </c>
      <c r="AG31" s="12" t="str">
        <f t="shared" si="3"/>
        <v>近藤</v>
      </c>
    </row>
    <row r="32" spans="1:33">
      <c r="A32" s="4" t="s">
        <v>73</v>
      </c>
      <c r="B32" s="9">
        <v>0.91510189853653001</v>
      </c>
      <c r="C32" s="9">
        <v>1.2352360902407629</v>
      </c>
      <c r="D32" s="9">
        <v>1.4934052061750256</v>
      </c>
      <c r="E32" s="9">
        <v>1.3984984681622254</v>
      </c>
      <c r="F32" s="9">
        <v>1.4855107072037947</v>
      </c>
      <c r="G32" s="9">
        <v>0.99000192503279472</v>
      </c>
      <c r="H32" s="9">
        <v>1.3669906945416934</v>
      </c>
      <c r="I32" s="9">
        <v>0.8785782249543943</v>
      </c>
      <c r="J32" s="9">
        <v>1.2135656820095173</v>
      </c>
      <c r="K32" s="9">
        <v>1.4099590023613473</v>
      </c>
      <c r="L32" s="9">
        <v>0.77722451479228383</v>
      </c>
      <c r="M32" s="9">
        <v>1.313248080755014</v>
      </c>
      <c r="N32" s="9">
        <v>1.1548997549153222</v>
      </c>
      <c r="O32" s="9">
        <v>1.000702025335976</v>
      </c>
      <c r="P32" s="9">
        <v>1.0580604440954513</v>
      </c>
      <c r="R32" s="12" t="str">
        <f>A32</f>
        <v>佐々木</v>
      </c>
      <c r="S32" s="40">
        <f>B32</f>
        <v>0.91510189853653001</v>
      </c>
      <c r="T32" s="40">
        <f t="shared" si="3"/>
        <v>1.2352360902407629</v>
      </c>
      <c r="U32" s="40">
        <f t="shared" si="3"/>
        <v>1.4934052061750256</v>
      </c>
      <c r="V32" s="40">
        <f t="shared" si="3"/>
        <v>1.3984984681622254</v>
      </c>
      <c r="W32" s="40">
        <f t="shared" si="3"/>
        <v>1.4855107072037947</v>
      </c>
      <c r="X32" s="40">
        <f t="shared" si="3"/>
        <v>0.99000192503279472</v>
      </c>
      <c r="Y32" s="40">
        <f t="shared" si="3"/>
        <v>1.3669906945416934</v>
      </c>
      <c r="Z32" s="40">
        <f t="shared" si="3"/>
        <v>0.8785782249543943</v>
      </c>
      <c r="AA32" s="40">
        <f t="shared" si="3"/>
        <v>1.2135656820095173</v>
      </c>
      <c r="AB32" s="40">
        <f t="shared" si="3"/>
        <v>1.4099590023613473</v>
      </c>
      <c r="AC32" s="40">
        <f t="shared" si="3"/>
        <v>0.77722451479228383</v>
      </c>
      <c r="AD32" s="40">
        <f t="shared" si="3"/>
        <v>1.313248080755014</v>
      </c>
      <c r="AE32" s="40">
        <f t="shared" si="3"/>
        <v>1.1548997549153222</v>
      </c>
      <c r="AF32" s="40">
        <f t="shared" si="3"/>
        <v>1.000702025335976</v>
      </c>
      <c r="AG32" s="40">
        <f t="shared" si="3"/>
        <v>1.0580604440954513</v>
      </c>
    </row>
    <row r="33" spans="1:33">
      <c r="A33" s="4" t="s">
        <v>74</v>
      </c>
      <c r="B33" s="9">
        <v>1.2828224722066097</v>
      </c>
      <c r="C33" s="9">
        <v>0.79568445514799091</v>
      </c>
      <c r="D33" s="9">
        <v>0.79731380404619046</v>
      </c>
      <c r="E33" s="9">
        <v>0.88265367343083945</v>
      </c>
      <c r="F33" s="9">
        <v>0.94514455950029763</v>
      </c>
      <c r="G33" s="9">
        <v>1.2372479601591202</v>
      </c>
      <c r="H33" s="9">
        <v>0.88988720966349888</v>
      </c>
      <c r="I33" s="9">
        <v>1.0563234900672724</v>
      </c>
      <c r="J33" s="9">
        <v>1.2149740818675254</v>
      </c>
      <c r="K33" s="9">
        <v>1.1774716179995575</v>
      </c>
      <c r="L33" s="9">
        <v>1.1430446938464196</v>
      </c>
      <c r="M33" s="9">
        <v>1.2359526265323137</v>
      </c>
      <c r="N33" s="9">
        <v>0.90260464154058306</v>
      </c>
      <c r="O33" s="9">
        <v>1.0347438710990873</v>
      </c>
      <c r="P33" s="9">
        <v>1.4668994745444033</v>
      </c>
      <c r="R33" s="12" t="str">
        <f t="shared" ref="R33:R46" si="4">A33</f>
        <v>山西</v>
      </c>
      <c r="S33" s="40">
        <f t="shared" ref="S33:S46" si="5">B33</f>
        <v>1.2828224722066097</v>
      </c>
      <c r="T33" s="40">
        <f t="shared" si="3"/>
        <v>0.79568445514799091</v>
      </c>
      <c r="U33" s="40">
        <f t="shared" si="3"/>
        <v>0.79731380404619046</v>
      </c>
      <c r="V33" s="40">
        <f t="shared" si="3"/>
        <v>0.88265367343083945</v>
      </c>
      <c r="W33" s="40">
        <f t="shared" si="3"/>
        <v>0.94514455950029763</v>
      </c>
      <c r="X33" s="40">
        <f t="shared" si="3"/>
        <v>1.2372479601591202</v>
      </c>
      <c r="Y33" s="40">
        <f t="shared" si="3"/>
        <v>0.88988720966349888</v>
      </c>
      <c r="Z33" s="40">
        <f t="shared" si="3"/>
        <v>1.0563234900672724</v>
      </c>
      <c r="AA33" s="40">
        <f t="shared" si="3"/>
        <v>1.2149740818675254</v>
      </c>
      <c r="AB33" s="40">
        <f t="shared" si="3"/>
        <v>1.1774716179995575</v>
      </c>
      <c r="AC33" s="40">
        <f t="shared" si="3"/>
        <v>1.1430446938464196</v>
      </c>
      <c r="AD33" s="40">
        <f t="shared" si="3"/>
        <v>1.2359526265323137</v>
      </c>
      <c r="AE33" s="40">
        <f t="shared" si="3"/>
        <v>0.90260464154058306</v>
      </c>
      <c r="AF33" s="40">
        <f t="shared" si="3"/>
        <v>1.0347438710990873</v>
      </c>
      <c r="AG33" s="40">
        <f t="shared" si="3"/>
        <v>1.4668994745444033</v>
      </c>
    </row>
    <row r="34" spans="1:33">
      <c r="A34" s="4" t="s">
        <v>75</v>
      </c>
      <c r="B34" s="9">
        <v>0.90661903576118963</v>
      </c>
      <c r="C34" s="9">
        <v>1.4089081710719786</v>
      </c>
      <c r="D34" s="9">
        <v>0.97822790743286303</v>
      </c>
      <c r="E34" s="9">
        <v>1.3354238700883112</v>
      </c>
      <c r="F34" s="9">
        <v>1.2086406000751637</v>
      </c>
      <c r="G34" s="9">
        <v>1.039720032393463</v>
      </c>
      <c r="H34" s="9">
        <v>1.4695565707936691</v>
      </c>
      <c r="I34" s="9">
        <v>0.87594680799757096</v>
      </c>
      <c r="J34" s="9">
        <v>1.0003580587070449</v>
      </c>
      <c r="K34" s="9">
        <v>0.98965270452456522</v>
      </c>
      <c r="L34" s="9">
        <v>1.1411375846412435</v>
      </c>
      <c r="M34" s="9">
        <v>0.75296831669312159</v>
      </c>
      <c r="N34" s="9">
        <v>1.2362140592323867</v>
      </c>
      <c r="O34" s="9">
        <v>0.91332000391833379</v>
      </c>
      <c r="P34" s="9">
        <v>1.0721974050564724</v>
      </c>
      <c r="R34" s="12" t="str">
        <f t="shared" si="4"/>
        <v>秋川</v>
      </c>
      <c r="S34" s="40">
        <f t="shared" si="5"/>
        <v>0.90661903576118963</v>
      </c>
      <c r="T34" s="40">
        <f t="shared" si="3"/>
        <v>1.4089081710719786</v>
      </c>
      <c r="U34" s="40">
        <f t="shared" si="3"/>
        <v>0.97822790743286303</v>
      </c>
      <c r="V34" s="40">
        <f t="shared" si="3"/>
        <v>1.3354238700883112</v>
      </c>
      <c r="W34" s="40">
        <f t="shared" si="3"/>
        <v>1.2086406000751637</v>
      </c>
      <c r="X34" s="40">
        <f t="shared" si="3"/>
        <v>1.039720032393463</v>
      </c>
      <c r="Y34" s="40">
        <f t="shared" si="3"/>
        <v>1.4695565707936691</v>
      </c>
      <c r="Z34" s="40">
        <f t="shared" si="3"/>
        <v>0.87594680799757096</v>
      </c>
      <c r="AA34" s="40">
        <f t="shared" si="3"/>
        <v>1.0003580587070449</v>
      </c>
      <c r="AB34" s="40">
        <f t="shared" si="3"/>
        <v>0.98965270452456522</v>
      </c>
      <c r="AC34" s="40">
        <f t="shared" si="3"/>
        <v>1.1411375846412435</v>
      </c>
      <c r="AD34" s="40">
        <f t="shared" si="3"/>
        <v>0.75296831669312159</v>
      </c>
      <c r="AE34" s="40">
        <f t="shared" si="3"/>
        <v>1.2362140592323867</v>
      </c>
      <c r="AF34" s="40">
        <f t="shared" si="3"/>
        <v>0.91332000391833379</v>
      </c>
      <c r="AG34" s="40">
        <f t="shared" si="3"/>
        <v>1.0721974050564724</v>
      </c>
    </row>
    <row r="35" spans="1:33">
      <c r="A35" s="4" t="s">
        <v>76</v>
      </c>
      <c r="B35" s="9">
        <v>1.2240629171518109</v>
      </c>
      <c r="C35" s="9">
        <v>1.484894468363823</v>
      </c>
      <c r="D35" s="9">
        <v>1.4734734092325628</v>
      </c>
      <c r="E35" s="9">
        <v>0.95156230043371526</v>
      </c>
      <c r="F35" s="9">
        <v>0.84722404164969234</v>
      </c>
      <c r="G35" s="9">
        <v>1.1237461434248877</v>
      </c>
      <c r="H35" s="9">
        <v>1.2525694893667869</v>
      </c>
      <c r="I35" s="9">
        <v>1.1416583483445972</v>
      </c>
      <c r="J35" s="9">
        <v>0.90916892054172649</v>
      </c>
      <c r="K35" s="9">
        <v>0.98281835604497436</v>
      </c>
      <c r="L35" s="9">
        <v>1.081324734615446</v>
      </c>
      <c r="M35" s="9">
        <v>1.0716547046493834</v>
      </c>
      <c r="N35" s="9">
        <v>1.0346589564323914</v>
      </c>
      <c r="O35" s="9">
        <v>1.1234679510768535</v>
      </c>
      <c r="P35" s="9">
        <v>1.4943206524642254</v>
      </c>
      <c r="R35" s="12" t="str">
        <f t="shared" si="4"/>
        <v>高橋</v>
      </c>
      <c r="S35" s="40">
        <f t="shared" si="5"/>
        <v>1.2240629171518109</v>
      </c>
      <c r="T35" s="40">
        <f t="shared" si="3"/>
        <v>1.484894468363823</v>
      </c>
      <c r="U35" s="40">
        <f t="shared" si="3"/>
        <v>1.4734734092325628</v>
      </c>
      <c r="V35" s="40">
        <f t="shared" si="3"/>
        <v>0.95156230043371526</v>
      </c>
      <c r="W35" s="40">
        <f t="shared" si="3"/>
        <v>0.84722404164969234</v>
      </c>
      <c r="X35" s="40">
        <f t="shared" si="3"/>
        <v>1.1237461434248877</v>
      </c>
      <c r="Y35" s="40">
        <f t="shared" si="3"/>
        <v>1.2525694893667869</v>
      </c>
      <c r="Z35" s="40">
        <f t="shared" si="3"/>
        <v>1.1416583483445972</v>
      </c>
      <c r="AA35" s="40">
        <f t="shared" si="3"/>
        <v>0.90916892054172649</v>
      </c>
      <c r="AB35" s="40">
        <f t="shared" si="3"/>
        <v>0.98281835604497436</v>
      </c>
      <c r="AC35" s="40">
        <f t="shared" si="3"/>
        <v>1.081324734615446</v>
      </c>
      <c r="AD35" s="40">
        <f t="shared" si="3"/>
        <v>1.0716547046493834</v>
      </c>
      <c r="AE35" s="40">
        <f t="shared" si="3"/>
        <v>1.0346589564323914</v>
      </c>
      <c r="AF35" s="40">
        <f t="shared" si="3"/>
        <v>1.1234679510768535</v>
      </c>
      <c r="AG35" s="40">
        <f t="shared" si="3"/>
        <v>1.4943206524642254</v>
      </c>
    </row>
    <row r="36" spans="1:33">
      <c r="A36" s="4" t="s">
        <v>77</v>
      </c>
      <c r="B36" s="9">
        <v>1.1980993936073312</v>
      </c>
      <c r="C36" s="9">
        <v>1.4402095144057685</v>
      </c>
      <c r="D36" s="9">
        <v>0.88377684909660781</v>
      </c>
      <c r="E36" s="9">
        <v>1.2379295015621374</v>
      </c>
      <c r="F36" s="9">
        <v>0.95059894226426245</v>
      </c>
      <c r="G36" s="9">
        <v>1.46852693971306</v>
      </c>
      <c r="H36" s="9">
        <v>0.81851101989183883</v>
      </c>
      <c r="I36" s="9">
        <v>0.81270472312204944</v>
      </c>
      <c r="J36" s="9">
        <v>1.1762316537220732</v>
      </c>
      <c r="K36" s="9">
        <v>1.39799845976462</v>
      </c>
      <c r="L36" s="9">
        <v>1.1052466019049099</v>
      </c>
      <c r="M36" s="9">
        <v>1.4931081351939406</v>
      </c>
      <c r="N36" s="9">
        <v>1.4352803397646814</v>
      </c>
      <c r="O36" s="9">
        <v>0.88252250952913935</v>
      </c>
      <c r="P36" s="9">
        <v>1.3803224132845204</v>
      </c>
      <c r="R36" s="12" t="str">
        <f t="shared" si="4"/>
        <v>四ノ宮</v>
      </c>
      <c r="S36" s="40">
        <f t="shared" si="5"/>
        <v>1.1980993936073312</v>
      </c>
      <c r="T36" s="40">
        <f t="shared" si="3"/>
        <v>1.4402095144057685</v>
      </c>
      <c r="U36" s="40">
        <f t="shared" si="3"/>
        <v>0.88377684909660781</v>
      </c>
      <c r="V36" s="40">
        <f t="shared" si="3"/>
        <v>1.2379295015621374</v>
      </c>
      <c r="W36" s="40">
        <f t="shared" si="3"/>
        <v>0.95059894226426245</v>
      </c>
      <c r="X36" s="40">
        <f t="shared" si="3"/>
        <v>1.46852693971306</v>
      </c>
      <c r="Y36" s="40">
        <f t="shared" si="3"/>
        <v>0.81851101989183883</v>
      </c>
      <c r="Z36" s="40">
        <f t="shared" si="3"/>
        <v>0.81270472312204944</v>
      </c>
      <c r="AA36" s="40">
        <f t="shared" si="3"/>
        <v>1.1762316537220732</v>
      </c>
      <c r="AB36" s="40">
        <f t="shared" si="3"/>
        <v>1.39799845976462</v>
      </c>
      <c r="AC36" s="40">
        <f t="shared" si="3"/>
        <v>1.1052466019049099</v>
      </c>
      <c r="AD36" s="40">
        <f t="shared" si="3"/>
        <v>1.4931081351939406</v>
      </c>
      <c r="AE36" s="40">
        <f t="shared" si="3"/>
        <v>1.4352803397646814</v>
      </c>
      <c r="AF36" s="40">
        <f t="shared" si="3"/>
        <v>0.88252250952913935</v>
      </c>
      <c r="AG36" s="40">
        <f t="shared" si="3"/>
        <v>1.3803224132845204</v>
      </c>
    </row>
    <row r="37" spans="1:33">
      <c r="A37" s="4" t="s">
        <v>78</v>
      </c>
      <c r="B37" s="9">
        <v>1.2261894324308535</v>
      </c>
      <c r="C37" s="9">
        <v>1.4337059672889301</v>
      </c>
      <c r="D37" s="9">
        <v>0.95579412639027428</v>
      </c>
      <c r="E37" s="9">
        <v>1.381748024850399</v>
      </c>
      <c r="F37" s="9">
        <v>1.0114696531685059</v>
      </c>
      <c r="G37" s="9">
        <v>1.0494308111152293</v>
      </c>
      <c r="H37" s="9">
        <v>1.4296889319679242</v>
      </c>
      <c r="I37" s="9">
        <v>1.3424213207634939</v>
      </c>
      <c r="J37" s="9">
        <v>0.99251265587418991</v>
      </c>
      <c r="K37" s="9">
        <v>1.0901016939683754</v>
      </c>
      <c r="L37" s="9">
        <v>1.2115142343734502</v>
      </c>
      <c r="M37" s="9">
        <v>0.92169262285732634</v>
      </c>
      <c r="N37" s="9">
        <v>0.83845093088406708</v>
      </c>
      <c r="O37" s="9">
        <v>1.4925238329247179</v>
      </c>
      <c r="P37" s="9">
        <v>1.1599400388968202</v>
      </c>
      <c r="R37" s="12" t="str">
        <f t="shared" si="4"/>
        <v>横田</v>
      </c>
      <c r="S37" s="40">
        <f t="shared" si="5"/>
        <v>1.2261894324308535</v>
      </c>
      <c r="T37" s="40">
        <f t="shared" si="3"/>
        <v>1.4337059672889301</v>
      </c>
      <c r="U37" s="40">
        <f t="shared" si="3"/>
        <v>0.95579412639027428</v>
      </c>
      <c r="V37" s="40">
        <f t="shared" si="3"/>
        <v>1.381748024850399</v>
      </c>
      <c r="W37" s="40">
        <f t="shared" si="3"/>
        <v>1.0114696531685059</v>
      </c>
      <c r="X37" s="40">
        <f t="shared" si="3"/>
        <v>1.0494308111152293</v>
      </c>
      <c r="Y37" s="40">
        <f t="shared" si="3"/>
        <v>1.4296889319679242</v>
      </c>
      <c r="Z37" s="40">
        <f t="shared" si="3"/>
        <v>1.3424213207634939</v>
      </c>
      <c r="AA37" s="40">
        <f t="shared" si="3"/>
        <v>0.99251265587418991</v>
      </c>
      <c r="AB37" s="40">
        <f t="shared" si="3"/>
        <v>1.0901016939683754</v>
      </c>
      <c r="AC37" s="40">
        <f t="shared" si="3"/>
        <v>1.2115142343734502</v>
      </c>
      <c r="AD37" s="40">
        <f t="shared" si="3"/>
        <v>0.92169262285732634</v>
      </c>
      <c r="AE37" s="40">
        <f t="shared" si="3"/>
        <v>0.83845093088406708</v>
      </c>
      <c r="AF37" s="40">
        <f t="shared" si="3"/>
        <v>1.4925238329247179</v>
      </c>
      <c r="AG37" s="40">
        <f t="shared" si="3"/>
        <v>1.1599400388968202</v>
      </c>
    </row>
    <row r="38" spans="1:33">
      <c r="A38" s="4" t="s">
        <v>79</v>
      </c>
      <c r="B38" s="9">
        <v>1.1885082029035972</v>
      </c>
      <c r="C38" s="9">
        <v>1.4868959928133858</v>
      </c>
      <c r="D38" s="9">
        <v>0.88964345333239381</v>
      </c>
      <c r="E38" s="9">
        <v>0.87028686507296493</v>
      </c>
      <c r="F38" s="9">
        <v>1.3798688006117139</v>
      </c>
      <c r="G38" s="9">
        <v>1.4737458858960668</v>
      </c>
      <c r="H38" s="9">
        <v>1.0678533958279921</v>
      </c>
      <c r="I38" s="9">
        <v>1.2110410012241628</v>
      </c>
      <c r="J38" s="9">
        <v>0.87614899381985323</v>
      </c>
      <c r="K38" s="9">
        <v>1.3619357640239149</v>
      </c>
      <c r="L38" s="9">
        <v>1.2541721772899299</v>
      </c>
      <c r="M38" s="9">
        <v>1.4886196835360517</v>
      </c>
      <c r="N38" s="9">
        <v>1.3108366946539949</v>
      </c>
      <c r="O38" s="9">
        <v>1.3250677659846231</v>
      </c>
      <c r="P38" s="9">
        <v>1.3690899231633167</v>
      </c>
      <c r="R38" s="12" t="str">
        <f t="shared" si="4"/>
        <v>岸川</v>
      </c>
      <c r="S38" s="40">
        <f t="shared" si="5"/>
        <v>1.1885082029035972</v>
      </c>
      <c r="T38" s="40">
        <f t="shared" si="3"/>
        <v>1.4868959928133858</v>
      </c>
      <c r="U38" s="40">
        <f t="shared" si="3"/>
        <v>0.88964345333239381</v>
      </c>
      <c r="V38" s="40">
        <f t="shared" si="3"/>
        <v>0.87028686507296493</v>
      </c>
      <c r="W38" s="40">
        <f t="shared" si="3"/>
        <v>1.3798688006117139</v>
      </c>
      <c r="X38" s="40">
        <f t="shared" si="3"/>
        <v>1.4737458858960668</v>
      </c>
      <c r="Y38" s="40">
        <f t="shared" si="3"/>
        <v>1.0678533958279921</v>
      </c>
      <c r="Z38" s="40">
        <f t="shared" si="3"/>
        <v>1.2110410012241628</v>
      </c>
      <c r="AA38" s="40">
        <f t="shared" si="3"/>
        <v>0.87614899381985323</v>
      </c>
      <c r="AB38" s="40">
        <f t="shared" si="3"/>
        <v>1.3619357640239149</v>
      </c>
      <c r="AC38" s="40">
        <f t="shared" si="3"/>
        <v>1.2541721772899299</v>
      </c>
      <c r="AD38" s="40">
        <f t="shared" si="3"/>
        <v>1.4886196835360517</v>
      </c>
      <c r="AE38" s="40">
        <f t="shared" si="3"/>
        <v>1.3108366946539949</v>
      </c>
      <c r="AF38" s="40">
        <f t="shared" si="3"/>
        <v>1.3250677659846231</v>
      </c>
      <c r="AG38" s="40">
        <f t="shared" si="3"/>
        <v>1.3690899231633167</v>
      </c>
    </row>
    <row r="39" spans="1:33">
      <c r="A39" s="4" t="s">
        <v>80</v>
      </c>
      <c r="B39" s="9">
        <v>1.4890707299957686</v>
      </c>
      <c r="C39" s="9">
        <v>1.268184804499493</v>
      </c>
      <c r="D39" s="9">
        <v>0.84376761909788911</v>
      </c>
      <c r="E39" s="9">
        <v>1.3350562004616613</v>
      </c>
      <c r="F39" s="9">
        <v>1.4750112255855141</v>
      </c>
      <c r="G39" s="9">
        <v>1.3209078903439835</v>
      </c>
      <c r="H39" s="9">
        <v>0.81047233354972725</v>
      </c>
      <c r="I39" s="9">
        <v>1.3691150591405461</v>
      </c>
      <c r="J39" s="9">
        <v>1.3992553389309408</v>
      </c>
      <c r="K39" s="9">
        <v>0.92899816073222019</v>
      </c>
      <c r="L39" s="9">
        <v>0.85861144301563808</v>
      </c>
      <c r="M39" s="9">
        <v>0.97218236911975708</v>
      </c>
      <c r="N39" s="9">
        <v>0.76761103228789562</v>
      </c>
      <c r="O39" s="9">
        <v>1.1730469628629645</v>
      </c>
      <c r="P39" s="9">
        <v>0.80642193735737544</v>
      </c>
      <c r="R39" s="12" t="str">
        <f t="shared" si="4"/>
        <v>西本</v>
      </c>
      <c r="S39" s="40">
        <f t="shared" si="5"/>
        <v>1.4890707299957686</v>
      </c>
      <c r="T39" s="40">
        <f t="shared" si="3"/>
        <v>1.268184804499493</v>
      </c>
      <c r="U39" s="40">
        <f t="shared" si="3"/>
        <v>0.84376761909788911</v>
      </c>
      <c r="V39" s="40">
        <f t="shared" si="3"/>
        <v>1.3350562004616613</v>
      </c>
      <c r="W39" s="40">
        <f t="shared" si="3"/>
        <v>1.4750112255855141</v>
      </c>
      <c r="X39" s="40">
        <f t="shared" si="3"/>
        <v>1.3209078903439835</v>
      </c>
      <c r="Y39" s="40">
        <f t="shared" si="3"/>
        <v>0.81047233354972725</v>
      </c>
      <c r="Z39" s="40">
        <f t="shared" si="3"/>
        <v>1.3691150591405461</v>
      </c>
      <c r="AA39" s="40">
        <f t="shared" si="3"/>
        <v>1.3992553389309408</v>
      </c>
      <c r="AB39" s="40">
        <f t="shared" si="3"/>
        <v>0.92899816073222019</v>
      </c>
      <c r="AC39" s="40">
        <f t="shared" si="3"/>
        <v>0.85861144301563808</v>
      </c>
      <c r="AD39" s="40">
        <f t="shared" si="3"/>
        <v>0.97218236911975708</v>
      </c>
      <c r="AE39" s="40">
        <f t="shared" si="3"/>
        <v>0.76761103228789562</v>
      </c>
      <c r="AF39" s="40">
        <f t="shared" si="3"/>
        <v>1.1730469628629645</v>
      </c>
      <c r="AG39" s="40">
        <f t="shared" si="3"/>
        <v>0.80642193735737544</v>
      </c>
    </row>
    <row r="40" spans="1:33">
      <c r="A40" s="4" t="s">
        <v>81</v>
      </c>
      <c r="B40" s="9">
        <v>1.1900734606214751</v>
      </c>
      <c r="C40" s="9">
        <v>0.78160480161452384</v>
      </c>
      <c r="D40" s="9">
        <v>1.3249685791267569</v>
      </c>
      <c r="E40" s="9">
        <v>1.2854708848618639</v>
      </c>
      <c r="F40" s="9">
        <v>1.3881048562382809</v>
      </c>
      <c r="G40" s="9">
        <v>0.98305528002496079</v>
      </c>
      <c r="H40" s="9">
        <v>0.8029580716329936</v>
      </c>
      <c r="I40" s="9">
        <v>1.1933223954533756</v>
      </c>
      <c r="J40" s="9">
        <v>1.3935673255793151</v>
      </c>
      <c r="K40" s="9">
        <v>1.4490096550174423</v>
      </c>
      <c r="L40" s="9">
        <v>0.99143651638459684</v>
      </c>
      <c r="M40" s="9">
        <v>1.1174928560913382</v>
      </c>
      <c r="N40" s="9">
        <v>1.2609358526808359</v>
      </c>
      <c r="O40" s="9">
        <v>1.0047845718768782</v>
      </c>
      <c r="P40" s="9">
        <v>0.77521632161661946</v>
      </c>
      <c r="R40" s="12" t="str">
        <f t="shared" si="4"/>
        <v>橋田</v>
      </c>
      <c r="S40" s="40">
        <f t="shared" si="5"/>
        <v>1.1900734606214751</v>
      </c>
      <c r="T40" s="40">
        <f t="shared" si="3"/>
        <v>0.78160480161452384</v>
      </c>
      <c r="U40" s="40">
        <f t="shared" si="3"/>
        <v>1.3249685791267569</v>
      </c>
      <c r="V40" s="40">
        <f t="shared" si="3"/>
        <v>1.2854708848618639</v>
      </c>
      <c r="W40" s="40">
        <f t="shared" si="3"/>
        <v>1.3881048562382809</v>
      </c>
      <c r="X40" s="40">
        <f t="shared" si="3"/>
        <v>0.98305528002496079</v>
      </c>
      <c r="Y40" s="40">
        <f t="shared" si="3"/>
        <v>0.8029580716329936</v>
      </c>
      <c r="Z40" s="40">
        <f t="shared" si="3"/>
        <v>1.1933223954533756</v>
      </c>
      <c r="AA40" s="40">
        <f t="shared" si="3"/>
        <v>1.3935673255793151</v>
      </c>
      <c r="AB40" s="40">
        <f t="shared" si="3"/>
        <v>1.4490096550174423</v>
      </c>
      <c r="AC40" s="40">
        <f t="shared" si="3"/>
        <v>0.99143651638459684</v>
      </c>
      <c r="AD40" s="40">
        <f t="shared" si="3"/>
        <v>1.1174928560913382</v>
      </c>
      <c r="AE40" s="40">
        <f t="shared" si="3"/>
        <v>1.2609358526808359</v>
      </c>
      <c r="AF40" s="40">
        <f t="shared" si="3"/>
        <v>1.0047845718768782</v>
      </c>
      <c r="AG40" s="40">
        <f t="shared" si="3"/>
        <v>0.77521632161661946</v>
      </c>
    </row>
    <row r="41" spans="1:33">
      <c r="A41" s="4" t="s">
        <v>82</v>
      </c>
      <c r="B41" s="9">
        <v>1.2932080592072919</v>
      </c>
      <c r="C41" s="9">
        <v>1.3701013753123896</v>
      </c>
      <c r="D41" s="9">
        <v>0.89211390423420367</v>
      </c>
      <c r="E41" s="9">
        <v>0.90326362811043737</v>
      </c>
      <c r="F41" s="9">
        <v>0.99854233569678463</v>
      </c>
      <c r="G41" s="9">
        <v>1.2902711709722343</v>
      </c>
      <c r="H41" s="9">
        <v>1.3443189195763208</v>
      </c>
      <c r="I41" s="9">
        <v>0.75701496713646677</v>
      </c>
      <c r="J41" s="9">
        <v>1.3461045362471689</v>
      </c>
      <c r="K41" s="9">
        <v>1.1111935651240128</v>
      </c>
      <c r="L41" s="9">
        <v>0.98785589139511254</v>
      </c>
      <c r="M41" s="9">
        <v>0.97224695590698618</v>
      </c>
      <c r="N41" s="9">
        <v>1.3181340341365457</v>
      </c>
      <c r="O41" s="9">
        <v>1.2428709658759014</v>
      </c>
      <c r="P41" s="9">
        <v>0.96728911023515618</v>
      </c>
      <c r="R41" s="12" t="str">
        <f t="shared" si="4"/>
        <v>佐藤</v>
      </c>
      <c r="S41" s="40">
        <f t="shared" si="5"/>
        <v>1.2932080592072919</v>
      </c>
      <c r="T41" s="40">
        <f t="shared" si="3"/>
        <v>1.3701013753123896</v>
      </c>
      <c r="U41" s="40">
        <f t="shared" si="3"/>
        <v>0.89211390423420367</v>
      </c>
      <c r="V41" s="40">
        <f t="shared" si="3"/>
        <v>0.90326362811043737</v>
      </c>
      <c r="W41" s="40">
        <f t="shared" si="3"/>
        <v>0.99854233569678463</v>
      </c>
      <c r="X41" s="40">
        <f t="shared" si="3"/>
        <v>1.2902711709722343</v>
      </c>
      <c r="Y41" s="40">
        <f t="shared" si="3"/>
        <v>1.3443189195763208</v>
      </c>
      <c r="Z41" s="40">
        <f t="shared" si="3"/>
        <v>0.75701496713646677</v>
      </c>
      <c r="AA41" s="40">
        <f t="shared" si="3"/>
        <v>1.3461045362471689</v>
      </c>
      <c r="AB41" s="40">
        <f t="shared" si="3"/>
        <v>1.1111935651240128</v>
      </c>
      <c r="AC41" s="40">
        <f t="shared" si="3"/>
        <v>0.98785589139511254</v>
      </c>
      <c r="AD41" s="40">
        <f t="shared" si="3"/>
        <v>0.97224695590698618</v>
      </c>
      <c r="AE41" s="40">
        <f t="shared" si="3"/>
        <v>1.3181340341365457</v>
      </c>
      <c r="AF41" s="40">
        <f t="shared" si="3"/>
        <v>1.2428709658759014</v>
      </c>
      <c r="AG41" s="40">
        <f t="shared" si="3"/>
        <v>0.96728911023515618</v>
      </c>
    </row>
    <row r="42" spans="1:33">
      <c r="A42" s="4" t="s">
        <v>83</v>
      </c>
      <c r="B42" s="9">
        <v>1.20292577126706</v>
      </c>
      <c r="C42" s="9">
        <v>1.3647750395257585</v>
      </c>
      <c r="D42" s="9">
        <v>1.1138738244144739</v>
      </c>
      <c r="E42" s="9">
        <v>1.0758086649611109</v>
      </c>
      <c r="F42" s="9">
        <v>0.7812701651101972</v>
      </c>
      <c r="G42" s="9">
        <v>0.76986931149591697</v>
      </c>
      <c r="H42" s="9">
        <v>1.0348608698492092</v>
      </c>
      <c r="I42" s="9">
        <v>1.3033214989221769</v>
      </c>
      <c r="J42" s="9">
        <v>1.2271147363591322</v>
      </c>
      <c r="K42" s="9">
        <v>0.87342556278508277</v>
      </c>
      <c r="L42" s="9">
        <v>0.88067520680270206</v>
      </c>
      <c r="M42" s="9">
        <v>1.2344193107081924</v>
      </c>
      <c r="N42" s="9">
        <v>0.78591780880485185</v>
      </c>
      <c r="O42" s="9">
        <v>1.3264140885329483</v>
      </c>
      <c r="P42" s="9">
        <v>0.91351227169575022</v>
      </c>
      <c r="R42" s="12" t="str">
        <f t="shared" si="4"/>
        <v>多田</v>
      </c>
      <c r="S42" s="40">
        <f t="shared" si="5"/>
        <v>1.20292577126706</v>
      </c>
      <c r="T42" s="40">
        <f t="shared" si="3"/>
        <v>1.3647750395257585</v>
      </c>
      <c r="U42" s="40">
        <f t="shared" si="3"/>
        <v>1.1138738244144739</v>
      </c>
      <c r="V42" s="40">
        <f t="shared" si="3"/>
        <v>1.0758086649611109</v>
      </c>
      <c r="W42" s="40">
        <f t="shared" si="3"/>
        <v>0.7812701651101972</v>
      </c>
      <c r="X42" s="40">
        <f t="shared" si="3"/>
        <v>0.76986931149591697</v>
      </c>
      <c r="Y42" s="40">
        <f t="shared" si="3"/>
        <v>1.0348608698492092</v>
      </c>
      <c r="Z42" s="40">
        <f t="shared" si="3"/>
        <v>1.3033214989221769</v>
      </c>
      <c r="AA42" s="40">
        <f t="shared" si="3"/>
        <v>1.2271147363591322</v>
      </c>
      <c r="AB42" s="40">
        <f t="shared" si="3"/>
        <v>0.87342556278508277</v>
      </c>
      <c r="AC42" s="40">
        <f t="shared" si="3"/>
        <v>0.88067520680270206</v>
      </c>
      <c r="AD42" s="40">
        <f t="shared" si="3"/>
        <v>1.2344193107081924</v>
      </c>
      <c r="AE42" s="40">
        <f t="shared" si="3"/>
        <v>0.78591780880485185</v>
      </c>
      <c r="AF42" s="40">
        <f t="shared" si="3"/>
        <v>1.3264140885329483</v>
      </c>
      <c r="AG42" s="40">
        <f t="shared" si="3"/>
        <v>0.91351227169575022</v>
      </c>
    </row>
    <row r="43" spans="1:33">
      <c r="A43" s="4" t="s">
        <v>84</v>
      </c>
      <c r="B43" s="9">
        <v>1.1785149321824666</v>
      </c>
      <c r="C43" s="9">
        <v>1.2810473772525199</v>
      </c>
      <c r="D43" s="9">
        <v>1.0969013899990636</v>
      </c>
      <c r="E43" s="9">
        <v>1.0236649374005973</v>
      </c>
      <c r="F43" s="9">
        <v>1.0510822515402971</v>
      </c>
      <c r="G43" s="9">
        <v>1.2373394551780308</v>
      </c>
      <c r="H43" s="9">
        <v>1.3509031801292286</v>
      </c>
      <c r="I43" s="9">
        <v>1.4246556369550714</v>
      </c>
      <c r="J43" s="9">
        <v>1.4846915881915859</v>
      </c>
      <c r="K43" s="9">
        <v>1.0816813431533205</v>
      </c>
      <c r="L43" s="9">
        <v>0.91088533827619089</v>
      </c>
      <c r="M43" s="9">
        <v>1.3257167961491008</v>
      </c>
      <c r="N43" s="9">
        <v>1.4528163053927559</v>
      </c>
      <c r="O43" s="9">
        <v>1.3613235627847127</v>
      </c>
      <c r="P43" s="9">
        <v>1.0300825737685866</v>
      </c>
      <c r="R43" s="12" t="str">
        <f t="shared" si="4"/>
        <v>坂井</v>
      </c>
      <c r="S43" s="40">
        <f t="shared" si="5"/>
        <v>1.1785149321824666</v>
      </c>
      <c r="T43" s="40">
        <f t="shared" si="3"/>
        <v>1.2810473772525199</v>
      </c>
      <c r="U43" s="40">
        <f t="shared" si="3"/>
        <v>1.0969013899990636</v>
      </c>
      <c r="V43" s="40">
        <f t="shared" si="3"/>
        <v>1.0236649374005973</v>
      </c>
      <c r="W43" s="40">
        <f t="shared" si="3"/>
        <v>1.0510822515402971</v>
      </c>
      <c r="X43" s="40">
        <f t="shared" si="3"/>
        <v>1.2373394551780308</v>
      </c>
      <c r="Y43" s="40">
        <f t="shared" si="3"/>
        <v>1.3509031801292286</v>
      </c>
      <c r="Z43" s="40">
        <f t="shared" si="3"/>
        <v>1.4246556369550714</v>
      </c>
      <c r="AA43" s="40">
        <f t="shared" si="3"/>
        <v>1.4846915881915859</v>
      </c>
      <c r="AB43" s="40">
        <f t="shared" si="3"/>
        <v>1.0816813431533205</v>
      </c>
      <c r="AC43" s="40">
        <f t="shared" si="3"/>
        <v>0.91088533827619089</v>
      </c>
      <c r="AD43" s="40">
        <f t="shared" si="3"/>
        <v>1.3257167961491008</v>
      </c>
      <c r="AE43" s="40">
        <f t="shared" si="3"/>
        <v>1.4528163053927559</v>
      </c>
      <c r="AF43" s="40">
        <f t="shared" si="3"/>
        <v>1.3613235627847127</v>
      </c>
      <c r="AG43" s="40">
        <f t="shared" si="3"/>
        <v>1.0300825737685866</v>
      </c>
    </row>
    <row r="44" spans="1:33">
      <c r="A44" s="4" t="s">
        <v>85</v>
      </c>
      <c r="B44" s="9">
        <v>1.1943376769582041</v>
      </c>
      <c r="C44" s="9">
        <v>0.95367489631870406</v>
      </c>
      <c r="D44" s="9">
        <v>0.76433086595860544</v>
      </c>
      <c r="E44" s="9">
        <v>0.98948852063401649</v>
      </c>
      <c r="F44" s="9">
        <v>0.79578056037935152</v>
      </c>
      <c r="G44" s="9">
        <v>1.1972736059941305</v>
      </c>
      <c r="H44" s="9">
        <v>1.0502220389720698</v>
      </c>
      <c r="I44" s="9">
        <v>1.0499331385372752</v>
      </c>
      <c r="J44" s="9">
        <v>0.87928905784041733</v>
      </c>
      <c r="K44" s="9">
        <v>0.77345564763625807</v>
      </c>
      <c r="L44" s="9">
        <v>1.1471207710439697</v>
      </c>
      <c r="M44" s="9">
        <v>1.1758712586773776</v>
      </c>
      <c r="N44" s="9">
        <v>0.91487469369142782</v>
      </c>
      <c r="O44" s="9">
        <v>1.0033197005718066</v>
      </c>
      <c r="P44" s="9">
        <v>1.3771074892185255</v>
      </c>
      <c r="R44" s="12" t="str">
        <f t="shared" si="4"/>
        <v>豊川</v>
      </c>
      <c r="S44" s="40">
        <f t="shared" si="5"/>
        <v>1.1943376769582041</v>
      </c>
      <c r="T44" s="40">
        <f t="shared" si="3"/>
        <v>0.95367489631870406</v>
      </c>
      <c r="U44" s="40">
        <f t="shared" si="3"/>
        <v>0.76433086595860544</v>
      </c>
      <c r="V44" s="40">
        <f t="shared" si="3"/>
        <v>0.98948852063401649</v>
      </c>
      <c r="W44" s="40">
        <f t="shared" si="3"/>
        <v>0.79578056037935152</v>
      </c>
      <c r="X44" s="40">
        <f t="shared" si="3"/>
        <v>1.1972736059941305</v>
      </c>
      <c r="Y44" s="40">
        <f t="shared" si="3"/>
        <v>1.0502220389720698</v>
      </c>
      <c r="Z44" s="40">
        <f t="shared" si="3"/>
        <v>1.0499331385372752</v>
      </c>
      <c r="AA44" s="40">
        <f t="shared" si="3"/>
        <v>0.87928905784041733</v>
      </c>
      <c r="AB44" s="40">
        <f t="shared" si="3"/>
        <v>0.77345564763625807</v>
      </c>
      <c r="AC44" s="40">
        <f t="shared" si="3"/>
        <v>1.1471207710439697</v>
      </c>
      <c r="AD44" s="40">
        <f t="shared" si="3"/>
        <v>1.1758712586773776</v>
      </c>
      <c r="AE44" s="40">
        <f t="shared" si="3"/>
        <v>0.91487469369142782</v>
      </c>
      <c r="AF44" s="40">
        <f t="shared" si="3"/>
        <v>1.0033197005718066</v>
      </c>
      <c r="AG44" s="40">
        <f t="shared" si="3"/>
        <v>1.3771074892185255</v>
      </c>
    </row>
    <row r="45" spans="1:33">
      <c r="A45" s="4" t="s">
        <v>86</v>
      </c>
      <c r="B45" s="9">
        <v>1.2719313412951143</v>
      </c>
      <c r="C45" s="9">
        <v>1.2317620950699517</v>
      </c>
      <c r="D45" s="9">
        <v>1.4159883163688036</v>
      </c>
      <c r="E45" s="9">
        <v>1.3504762550011211</v>
      </c>
      <c r="F45" s="9">
        <v>1.1692933395194736</v>
      </c>
      <c r="G45" s="9">
        <v>1.3209078903439835</v>
      </c>
      <c r="H45" s="9">
        <v>1.129850300581797</v>
      </c>
      <c r="I45" s="9">
        <v>1.3711193190322213</v>
      </c>
      <c r="J45" s="9">
        <v>1.0205111040101977</v>
      </c>
      <c r="K45" s="9">
        <v>1.069396380873735</v>
      </c>
      <c r="L45" s="9">
        <v>1.328656001430607</v>
      </c>
      <c r="M45" s="9">
        <v>0.82094647928708531</v>
      </c>
      <c r="N45" s="9">
        <v>1.4349329485553892</v>
      </c>
      <c r="O45" s="9">
        <v>1.2623853338621167</v>
      </c>
      <c r="P45" s="9">
        <v>0.78716180542302339</v>
      </c>
      <c r="R45" s="12" t="str">
        <f t="shared" si="4"/>
        <v>飯塚</v>
      </c>
      <c r="S45" s="40">
        <f t="shared" si="5"/>
        <v>1.2719313412951143</v>
      </c>
      <c r="T45" s="40">
        <f t="shared" si="3"/>
        <v>1.2317620950699517</v>
      </c>
      <c r="U45" s="40">
        <f t="shared" si="3"/>
        <v>1.4159883163688036</v>
      </c>
      <c r="V45" s="40">
        <f t="shared" si="3"/>
        <v>1.3504762550011211</v>
      </c>
      <c r="W45" s="40">
        <f t="shared" si="3"/>
        <v>1.1692933395194736</v>
      </c>
      <c r="X45" s="40">
        <f t="shared" si="3"/>
        <v>1.3209078903439835</v>
      </c>
      <c r="Y45" s="40">
        <f t="shared" si="3"/>
        <v>1.129850300581797</v>
      </c>
      <c r="Z45" s="40">
        <f t="shared" si="3"/>
        <v>1.3711193190322213</v>
      </c>
      <c r="AA45" s="40">
        <f t="shared" si="3"/>
        <v>1.0205111040101977</v>
      </c>
      <c r="AB45" s="40">
        <f t="shared" si="3"/>
        <v>1.069396380873735</v>
      </c>
      <c r="AC45" s="40">
        <f t="shared" si="3"/>
        <v>1.328656001430607</v>
      </c>
      <c r="AD45" s="40">
        <f t="shared" si="3"/>
        <v>0.82094647928708531</v>
      </c>
      <c r="AE45" s="40">
        <f t="shared" si="3"/>
        <v>1.4349329485553892</v>
      </c>
      <c r="AF45" s="40">
        <f t="shared" si="3"/>
        <v>1.2623853338621167</v>
      </c>
      <c r="AG45" s="40">
        <f t="shared" si="3"/>
        <v>0.78716180542302339</v>
      </c>
    </row>
    <row r="46" spans="1:33">
      <c r="A46" s="4" t="s">
        <v>87</v>
      </c>
      <c r="B46" s="9">
        <v>0.9652143252086347</v>
      </c>
      <c r="C46" s="9">
        <v>1.3031425110131609</v>
      </c>
      <c r="D46" s="9">
        <v>0.91404301868049165</v>
      </c>
      <c r="E46" s="9">
        <v>1.1242722063642425</v>
      </c>
      <c r="F46" s="9">
        <v>1.0798783710661137</v>
      </c>
      <c r="G46" s="9">
        <v>1.2476765379487649</v>
      </c>
      <c r="H46" s="9">
        <v>1.2926911588430787</v>
      </c>
      <c r="I46" s="9">
        <v>1.2604083673037607</v>
      </c>
      <c r="J46" s="9">
        <v>0.77961157748172738</v>
      </c>
      <c r="K46" s="9">
        <v>1.2685686520140278</v>
      </c>
      <c r="L46" s="9">
        <v>0.99201984418878453</v>
      </c>
      <c r="M46" s="9">
        <v>0.8950254585266455</v>
      </c>
      <c r="N46" s="9">
        <v>1.2228034662195979</v>
      </c>
      <c r="O46" s="9">
        <v>1.0822338500101738</v>
      </c>
      <c r="P46" s="9">
        <v>1.3873170448541412</v>
      </c>
      <c r="R46" s="12" t="str">
        <f t="shared" si="4"/>
        <v>近藤</v>
      </c>
      <c r="S46" s="40">
        <f t="shared" si="5"/>
        <v>0.9652143252086347</v>
      </c>
      <c r="T46" s="40">
        <f t="shared" si="3"/>
        <v>1.3031425110131609</v>
      </c>
      <c r="U46" s="40">
        <f t="shared" si="3"/>
        <v>0.91404301868049165</v>
      </c>
      <c r="V46" s="40">
        <f t="shared" si="3"/>
        <v>1.1242722063642425</v>
      </c>
      <c r="W46" s="40">
        <f t="shared" si="3"/>
        <v>1.0798783710661137</v>
      </c>
      <c r="X46" s="40">
        <f t="shared" si="3"/>
        <v>1.2476765379487649</v>
      </c>
      <c r="Y46" s="40">
        <f t="shared" si="3"/>
        <v>1.2926911588430787</v>
      </c>
      <c r="Z46" s="40">
        <f t="shared" si="3"/>
        <v>1.2604083673037607</v>
      </c>
      <c r="AA46" s="40">
        <f t="shared" si="3"/>
        <v>0.77961157748172738</v>
      </c>
      <c r="AB46" s="40">
        <f t="shared" si="3"/>
        <v>1.2685686520140278</v>
      </c>
      <c r="AC46" s="40">
        <f t="shared" si="3"/>
        <v>0.99201984418878453</v>
      </c>
      <c r="AD46" s="40">
        <f t="shared" si="3"/>
        <v>0.8950254585266455</v>
      </c>
      <c r="AE46" s="40">
        <f t="shared" si="3"/>
        <v>1.2228034662195979</v>
      </c>
      <c r="AF46" s="40">
        <f t="shared" si="3"/>
        <v>1.0822338500101738</v>
      </c>
      <c r="AG46" s="40">
        <f t="shared" si="3"/>
        <v>1.3873170448541412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M25"/>
  <sheetViews>
    <sheetView workbookViewId="0"/>
  </sheetViews>
  <sheetFormatPr defaultRowHeight="13.5"/>
  <cols>
    <col min="12" max="18" width="9" customWidth="1"/>
  </cols>
  <sheetData>
    <row r="2" spans="1:39">
      <c r="A2" t="s">
        <v>105</v>
      </c>
      <c r="S2" t="s">
        <v>99</v>
      </c>
      <c r="AD2" t="s">
        <v>100</v>
      </c>
    </row>
    <row r="4" spans="1:39">
      <c r="A4" t="s">
        <v>98</v>
      </c>
      <c r="D4" t="s">
        <v>113</v>
      </c>
      <c r="H4" s="26" t="s">
        <v>107</v>
      </c>
      <c r="J4" t="s">
        <v>111</v>
      </c>
      <c r="N4" s="26" t="s">
        <v>108</v>
      </c>
      <c r="P4" t="s">
        <v>111</v>
      </c>
      <c r="S4" t="s">
        <v>98</v>
      </c>
      <c r="AD4" t="s">
        <v>98</v>
      </c>
    </row>
    <row r="5" spans="1:39">
      <c r="A5" s="30"/>
      <c r="B5" s="31"/>
      <c r="C5" s="29"/>
      <c r="D5" s="29"/>
      <c r="E5" s="28"/>
      <c r="F5" s="29" t="s">
        <v>101</v>
      </c>
      <c r="G5" s="29"/>
      <c r="H5" s="29"/>
      <c r="I5" s="29" t="s">
        <v>110</v>
      </c>
      <c r="J5" s="29"/>
      <c r="K5" s="29" t="s">
        <v>109</v>
      </c>
      <c r="L5" s="27" t="s">
        <v>102</v>
      </c>
      <c r="M5" s="29"/>
      <c r="N5" s="29"/>
      <c r="O5" s="29" t="s">
        <v>110</v>
      </c>
      <c r="P5" s="29"/>
      <c r="Q5" s="28" t="s">
        <v>109</v>
      </c>
      <c r="S5" s="2"/>
      <c r="T5" s="2"/>
      <c r="U5" s="2"/>
      <c r="V5" s="2"/>
      <c r="W5" s="2"/>
      <c r="X5" s="2"/>
      <c r="Y5" s="2"/>
      <c r="Z5" s="2"/>
      <c r="AA5" s="2"/>
      <c r="AB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>
      <c r="A6" s="46" t="s">
        <v>115</v>
      </c>
      <c r="B6" s="47" t="s">
        <v>1</v>
      </c>
      <c r="C6" s="45" t="s">
        <v>114</v>
      </c>
      <c r="D6" s="45" t="s">
        <v>119</v>
      </c>
      <c r="E6" s="45" t="s">
        <v>112</v>
      </c>
      <c r="F6" s="45" t="s">
        <v>124</v>
      </c>
      <c r="G6" s="45" t="s">
        <v>97</v>
      </c>
      <c r="H6" s="45" t="s">
        <v>103</v>
      </c>
      <c r="I6" s="45" t="s">
        <v>106</v>
      </c>
      <c r="J6" s="45" t="s">
        <v>4</v>
      </c>
      <c r="K6" s="45" t="s">
        <v>103</v>
      </c>
      <c r="L6" s="45" t="s">
        <v>125</v>
      </c>
      <c r="M6" s="45" t="s">
        <v>97</v>
      </c>
      <c r="N6" s="45" t="s">
        <v>104</v>
      </c>
      <c r="O6" s="45" t="s">
        <v>106</v>
      </c>
      <c r="P6" s="45" t="s">
        <v>4</v>
      </c>
      <c r="Q6" s="45" t="s">
        <v>104</v>
      </c>
      <c r="S6" s="2">
        <v>1</v>
      </c>
      <c r="T6" s="2">
        <f>S6+1</f>
        <v>2</v>
      </c>
      <c r="U6" s="2">
        <f t="shared" ref="U6:AB6" si="0">T6+1</f>
        <v>3</v>
      </c>
      <c r="V6" s="2">
        <f t="shared" si="0"/>
        <v>4</v>
      </c>
      <c r="W6" s="2">
        <f t="shared" si="0"/>
        <v>5</v>
      </c>
      <c r="X6" s="2">
        <f t="shared" si="0"/>
        <v>6</v>
      </c>
      <c r="Y6" s="2">
        <f t="shared" si="0"/>
        <v>7</v>
      </c>
      <c r="Z6" s="2">
        <f t="shared" si="0"/>
        <v>8</v>
      </c>
      <c r="AA6" s="2">
        <f t="shared" si="0"/>
        <v>9</v>
      </c>
      <c r="AB6" s="2">
        <f t="shared" si="0"/>
        <v>10</v>
      </c>
      <c r="AD6" s="2">
        <v>1</v>
      </c>
      <c r="AE6" s="2">
        <f>AD6+1</f>
        <v>2</v>
      </c>
      <c r="AF6" s="2">
        <f t="shared" ref="AF6:AM6" si="1">AE6+1</f>
        <v>3</v>
      </c>
      <c r="AG6" s="2">
        <f t="shared" si="1"/>
        <v>4</v>
      </c>
      <c r="AH6" s="2">
        <f t="shared" si="1"/>
        <v>5</v>
      </c>
      <c r="AI6" s="2">
        <f t="shared" si="1"/>
        <v>6</v>
      </c>
      <c r="AJ6" s="2">
        <f t="shared" si="1"/>
        <v>7</v>
      </c>
      <c r="AK6" s="2">
        <f t="shared" si="1"/>
        <v>8</v>
      </c>
      <c r="AL6" s="2">
        <f t="shared" si="1"/>
        <v>9</v>
      </c>
      <c r="AM6" s="2">
        <f t="shared" si="1"/>
        <v>10</v>
      </c>
    </row>
    <row r="7" spans="1:39">
      <c r="A7" s="9">
        <v>1</v>
      </c>
      <c r="B7" s="9">
        <v>12</v>
      </c>
      <c r="C7" s="9">
        <f>B7</f>
        <v>12</v>
      </c>
      <c r="D7" s="9">
        <v>250</v>
      </c>
      <c r="E7" s="9">
        <f>D7-C7</f>
        <v>238</v>
      </c>
      <c r="F7" s="48">
        <f t="shared" ref="F7:F21" si="2">AVERAGE(S7:AB7)</f>
        <v>14.5</v>
      </c>
      <c r="G7" s="40">
        <f>STDEVP(S7:AB7)</f>
        <v>3.5566838487557479</v>
      </c>
      <c r="H7" s="44">
        <f t="shared" ref="H7:H13" si="3">NORMDIST(C7,F7,G7,TRUE)-NORMDIST(0,F7,G7,TRUE)</f>
        <v>0.24103560225131193</v>
      </c>
      <c r="I7" s="44">
        <f>1-NORMDIST(0,F7,G7,TRUE)</f>
        <v>0.99997717320367074</v>
      </c>
      <c r="J7" s="44">
        <f>1/I7</f>
        <v>1.0000228273174039</v>
      </c>
      <c r="K7" s="43">
        <f>H7*J7</f>
        <v>0.24104110444751015</v>
      </c>
      <c r="L7" s="48">
        <f>AVERAGE(AD7:AM7)</f>
        <v>5.9</v>
      </c>
      <c r="M7" s="37">
        <f t="shared" ref="M7:M21" si="4">STDEVP(AD7:AM7)</f>
        <v>1.8138357147217055</v>
      </c>
      <c r="N7" s="44">
        <f>1-NORMDIST(C7,L7,M7,TRUE)</f>
        <v>3.8544755207647885E-4</v>
      </c>
      <c r="O7" s="44">
        <f>1-NORMDIST(0,L7,M7,TRUE)</f>
        <v>0.99942858083536112</v>
      </c>
      <c r="P7" s="44">
        <f>1/O7</f>
        <v>1.0005717458711869</v>
      </c>
      <c r="Q7" s="43">
        <f>N7*P7</f>
        <v>3.8566793012293767E-4</v>
      </c>
      <c r="S7">
        <v>10</v>
      </c>
      <c r="T7">
        <v>14</v>
      </c>
      <c r="U7">
        <v>17</v>
      </c>
      <c r="V7">
        <v>20</v>
      </c>
      <c r="W7">
        <v>20</v>
      </c>
      <c r="X7">
        <v>12</v>
      </c>
      <c r="Y7">
        <v>11</v>
      </c>
      <c r="Z7">
        <v>13</v>
      </c>
      <c r="AA7">
        <v>17</v>
      </c>
      <c r="AB7">
        <v>11</v>
      </c>
      <c r="AD7">
        <v>6</v>
      </c>
      <c r="AE7">
        <v>7</v>
      </c>
      <c r="AF7">
        <v>2</v>
      </c>
      <c r="AG7">
        <v>9</v>
      </c>
      <c r="AH7">
        <v>4</v>
      </c>
      <c r="AI7">
        <v>7</v>
      </c>
      <c r="AJ7">
        <v>7</v>
      </c>
      <c r="AK7">
        <v>6</v>
      </c>
      <c r="AL7">
        <v>6</v>
      </c>
      <c r="AM7">
        <v>5</v>
      </c>
    </row>
    <row r="8" spans="1:39">
      <c r="A8" s="9">
        <v>2</v>
      </c>
      <c r="B8" s="9">
        <v>12</v>
      </c>
      <c r="C8" s="9">
        <f>C7+B8</f>
        <v>24</v>
      </c>
      <c r="D8" s="9">
        <v>250</v>
      </c>
      <c r="E8" s="9">
        <f t="shared" ref="E8:E21" si="5">D8-C8</f>
        <v>226</v>
      </c>
      <c r="F8" s="48">
        <f t="shared" si="2"/>
        <v>29.6</v>
      </c>
      <c r="G8" s="40">
        <f>STDEVP(S8:AB8)</f>
        <v>5.3516352641038605</v>
      </c>
      <c r="H8" s="44">
        <f t="shared" si="3"/>
        <v>0.14768607374692214</v>
      </c>
      <c r="I8" s="44">
        <f>1-NORMDIST(0,F8,G8,TRUE)</f>
        <v>0.99999998408127055</v>
      </c>
      <c r="J8" s="44">
        <f>1/I8</f>
        <v>1.0000000159187297</v>
      </c>
      <c r="K8" s="43">
        <f>H8*J8</f>
        <v>0.14768607609789683</v>
      </c>
      <c r="L8" s="48">
        <f>AVERAGE(AD8:AM8)</f>
        <v>9.8000000000000007</v>
      </c>
      <c r="M8" s="37">
        <f t="shared" si="4"/>
        <v>7.2360210060502173</v>
      </c>
      <c r="N8" s="44">
        <f t="shared" ref="N8:N21" si="6">1-NORMDIST(C8,L8,M8,TRUE)</f>
        <v>2.4857706120632428E-2</v>
      </c>
      <c r="O8" s="44">
        <f t="shared" ref="O8:O21" si="7">1-NORMDIST(0,L8,M8,TRUE)</f>
        <v>0.91218531457795038</v>
      </c>
      <c r="P8" s="44">
        <f t="shared" ref="P8:P21" si="8">1/O8</f>
        <v>1.0962684709111763</v>
      </c>
      <c r="Q8" s="43">
        <f t="shared" ref="Q8:Q21" si="9">N8*P8</f>
        <v>2.72507194792251E-2</v>
      </c>
      <c r="S8">
        <v>34</v>
      </c>
      <c r="T8">
        <v>22</v>
      </c>
      <c r="U8">
        <v>30</v>
      </c>
      <c r="V8">
        <v>24</v>
      </c>
      <c r="W8">
        <v>28</v>
      </c>
      <c r="X8">
        <v>38</v>
      </c>
      <c r="Y8">
        <v>26</v>
      </c>
      <c r="Z8">
        <v>24</v>
      </c>
      <c r="AA8">
        <v>34</v>
      </c>
      <c r="AB8">
        <v>36</v>
      </c>
      <c r="AD8">
        <v>6</v>
      </c>
      <c r="AE8">
        <v>20</v>
      </c>
      <c r="AF8">
        <v>0</v>
      </c>
      <c r="AG8">
        <v>6</v>
      </c>
      <c r="AH8">
        <v>12</v>
      </c>
      <c r="AI8">
        <v>0</v>
      </c>
      <c r="AJ8">
        <v>16</v>
      </c>
      <c r="AK8">
        <v>4</v>
      </c>
      <c r="AL8">
        <v>20</v>
      </c>
      <c r="AM8">
        <v>14</v>
      </c>
    </row>
    <row r="9" spans="1:39">
      <c r="A9" s="9">
        <v>3</v>
      </c>
      <c r="B9" s="9">
        <v>8</v>
      </c>
      <c r="C9" s="9">
        <f t="shared" ref="C9:C21" si="10">C8+B9</f>
        <v>32</v>
      </c>
      <c r="D9" s="9">
        <v>250</v>
      </c>
      <c r="E9" s="9">
        <f t="shared" si="5"/>
        <v>218</v>
      </c>
      <c r="F9" s="48">
        <f t="shared" si="2"/>
        <v>42.9</v>
      </c>
      <c r="G9" s="40">
        <f>STDEVP(S9:AB9)</f>
        <v>6.3</v>
      </c>
      <c r="H9" s="44">
        <f t="shared" si="3"/>
        <v>4.1800959773980649E-2</v>
      </c>
      <c r="I9" s="44">
        <f t="shared" ref="I9:I21" si="11">1-NORMDIST(0,F9,G9,TRUE)</f>
        <v>0.99999999999510392</v>
      </c>
      <c r="J9" s="44">
        <f t="shared" ref="J9:J21" si="12">1/I9</f>
        <v>1.0000000000048961</v>
      </c>
      <c r="K9" s="43">
        <f t="shared" ref="K9:K21" si="13">H9*J9</f>
        <v>4.1800959774185312E-2</v>
      </c>
      <c r="L9" s="48">
        <f t="shared" ref="L9:L21" si="14">AVERAGE(AD9:AM9)</f>
        <v>15.6</v>
      </c>
      <c r="M9" s="37">
        <f t="shared" si="4"/>
        <v>10.021975853094039</v>
      </c>
      <c r="N9" s="44">
        <f t="shared" si="6"/>
        <v>5.0877545631602406E-2</v>
      </c>
      <c r="O9" s="44">
        <f t="shared" si="7"/>
        <v>0.94021479733051971</v>
      </c>
      <c r="P9" s="44">
        <f t="shared" si="8"/>
        <v>1.0635867493675104</v>
      </c>
      <c r="Q9" s="43">
        <f t="shared" si="9"/>
        <v>5.411268337411318E-2</v>
      </c>
      <c r="S9">
        <v>33</v>
      </c>
      <c r="T9">
        <v>54</v>
      </c>
      <c r="U9">
        <v>39</v>
      </c>
      <c r="V9">
        <v>39</v>
      </c>
      <c r="W9">
        <v>48</v>
      </c>
      <c r="X9">
        <v>48</v>
      </c>
      <c r="Y9">
        <v>45</v>
      </c>
      <c r="Z9">
        <v>48</v>
      </c>
      <c r="AA9">
        <v>36</v>
      </c>
      <c r="AB9">
        <v>39</v>
      </c>
      <c r="AD9">
        <v>30</v>
      </c>
      <c r="AE9">
        <v>27</v>
      </c>
      <c r="AF9">
        <v>15</v>
      </c>
      <c r="AG9">
        <v>3</v>
      </c>
      <c r="AH9">
        <v>6</v>
      </c>
      <c r="AI9">
        <v>15</v>
      </c>
      <c r="AJ9">
        <v>21</v>
      </c>
      <c r="AK9">
        <v>12</v>
      </c>
      <c r="AL9">
        <v>0</v>
      </c>
      <c r="AM9">
        <v>27</v>
      </c>
    </row>
    <row r="10" spans="1:39">
      <c r="A10" s="9">
        <v>4</v>
      </c>
      <c r="B10" s="9">
        <v>4</v>
      </c>
      <c r="C10" s="9">
        <f t="shared" si="10"/>
        <v>36</v>
      </c>
      <c r="D10" s="9">
        <v>250</v>
      </c>
      <c r="E10" s="9">
        <f t="shared" si="5"/>
        <v>214</v>
      </c>
      <c r="F10" s="48">
        <f t="shared" si="2"/>
        <v>61.2</v>
      </c>
      <c r="G10" s="40">
        <f t="shared" ref="G10:G21" si="15">STDEVP(S10:AB10)</f>
        <v>12.905812643921342</v>
      </c>
      <c r="H10" s="44">
        <f t="shared" si="3"/>
        <v>2.5431941318028284E-2</v>
      </c>
      <c r="I10" s="44">
        <f t="shared" si="11"/>
        <v>0.99999894216435892</v>
      </c>
      <c r="J10" s="44">
        <f t="shared" si="12"/>
        <v>1.0000010578367602</v>
      </c>
      <c r="K10" s="43">
        <f t="shared" si="13"/>
        <v>2.5431968220870693E-2</v>
      </c>
      <c r="L10" s="48">
        <f t="shared" si="14"/>
        <v>21.6</v>
      </c>
      <c r="M10" s="37">
        <f t="shared" si="4"/>
        <v>14.333178293735134</v>
      </c>
      <c r="N10" s="44">
        <f t="shared" si="6"/>
        <v>0.15752980872006228</v>
      </c>
      <c r="O10" s="44">
        <f t="shared" si="7"/>
        <v>0.93409378001735255</v>
      </c>
      <c r="P10" s="44">
        <f t="shared" si="8"/>
        <v>1.0705563203529984</v>
      </c>
      <c r="Q10" s="43">
        <f t="shared" si="9"/>
        <v>0.16864453236926155</v>
      </c>
      <c r="S10">
        <v>48</v>
      </c>
      <c r="T10">
        <v>68</v>
      </c>
      <c r="U10">
        <v>52</v>
      </c>
      <c r="V10">
        <v>40</v>
      </c>
      <c r="W10">
        <v>80</v>
      </c>
      <c r="X10">
        <v>76</v>
      </c>
      <c r="Y10">
        <v>68</v>
      </c>
      <c r="Z10">
        <v>60</v>
      </c>
      <c r="AA10">
        <v>72</v>
      </c>
      <c r="AB10">
        <v>48</v>
      </c>
      <c r="AD10">
        <v>12</v>
      </c>
      <c r="AE10">
        <v>32</v>
      </c>
      <c r="AF10">
        <v>32</v>
      </c>
      <c r="AG10">
        <v>0</v>
      </c>
      <c r="AH10">
        <v>28</v>
      </c>
      <c r="AI10">
        <v>40</v>
      </c>
      <c r="AJ10">
        <v>12</v>
      </c>
      <c r="AK10">
        <v>0</v>
      </c>
      <c r="AL10">
        <v>40</v>
      </c>
      <c r="AM10">
        <v>20</v>
      </c>
    </row>
    <row r="11" spans="1:39">
      <c r="A11" s="9">
        <v>5</v>
      </c>
      <c r="B11" s="9">
        <v>5</v>
      </c>
      <c r="C11" s="9">
        <f t="shared" si="10"/>
        <v>41</v>
      </c>
      <c r="D11" s="9">
        <v>250</v>
      </c>
      <c r="E11" s="9">
        <f t="shared" si="5"/>
        <v>209</v>
      </c>
      <c r="F11" s="48">
        <f t="shared" si="2"/>
        <v>63.5</v>
      </c>
      <c r="G11" s="40">
        <f t="shared" si="15"/>
        <v>14.326548781894402</v>
      </c>
      <c r="H11" s="44">
        <f t="shared" si="3"/>
        <v>5.8143497578103664E-2</v>
      </c>
      <c r="I11" s="44">
        <f t="shared" si="11"/>
        <v>0.99999533900233772</v>
      </c>
      <c r="J11" s="44">
        <f t="shared" si="12"/>
        <v>1.0000046610193873</v>
      </c>
      <c r="K11" s="43">
        <f t="shared" si="13"/>
        <v>5.8143768586073126E-2</v>
      </c>
      <c r="L11" s="48">
        <f t="shared" si="14"/>
        <v>21.5</v>
      </c>
      <c r="M11" s="37">
        <f t="shared" si="4"/>
        <v>13.973188612482121</v>
      </c>
      <c r="N11" s="44">
        <f t="shared" si="6"/>
        <v>8.1428079422795951E-2</v>
      </c>
      <c r="O11" s="44">
        <f t="shared" si="7"/>
        <v>0.93805645776273228</v>
      </c>
      <c r="P11" s="44">
        <f t="shared" si="8"/>
        <v>1.0660339169616755</v>
      </c>
      <c r="Q11" s="43">
        <f t="shared" si="9"/>
        <v>8.6805094457749574E-2</v>
      </c>
      <c r="S11">
        <v>65</v>
      </c>
      <c r="T11">
        <v>65</v>
      </c>
      <c r="U11">
        <v>50</v>
      </c>
      <c r="V11">
        <v>80</v>
      </c>
      <c r="W11">
        <v>95</v>
      </c>
      <c r="X11">
        <v>50</v>
      </c>
      <c r="Y11">
        <v>60</v>
      </c>
      <c r="Z11">
        <v>70</v>
      </c>
      <c r="AA11">
        <v>50</v>
      </c>
      <c r="AB11">
        <v>50</v>
      </c>
      <c r="AD11">
        <v>30</v>
      </c>
      <c r="AE11">
        <v>35</v>
      </c>
      <c r="AF11">
        <v>0</v>
      </c>
      <c r="AG11">
        <v>15</v>
      </c>
      <c r="AH11">
        <v>0</v>
      </c>
      <c r="AI11">
        <v>40</v>
      </c>
      <c r="AJ11">
        <v>15</v>
      </c>
      <c r="AK11">
        <v>40</v>
      </c>
      <c r="AL11">
        <v>20</v>
      </c>
      <c r="AM11">
        <v>20</v>
      </c>
    </row>
    <row r="12" spans="1:39">
      <c r="A12" s="9">
        <v>6</v>
      </c>
      <c r="B12" s="9">
        <v>8</v>
      </c>
      <c r="C12" s="9">
        <f t="shared" si="10"/>
        <v>49</v>
      </c>
      <c r="D12" s="9">
        <v>250</v>
      </c>
      <c r="E12" s="9">
        <f t="shared" si="5"/>
        <v>201</v>
      </c>
      <c r="F12" s="48">
        <f t="shared" si="2"/>
        <v>91.8</v>
      </c>
      <c r="G12" s="40">
        <f>STDEVP(S12:AB12)</f>
        <v>17.191858538273284</v>
      </c>
      <c r="H12" s="44">
        <f t="shared" si="3"/>
        <v>6.395190791313783E-3</v>
      </c>
      <c r="I12" s="44">
        <f t="shared" si="11"/>
        <v>0.99999995345919612</v>
      </c>
      <c r="J12" s="44">
        <f t="shared" si="12"/>
        <v>1.0000000465408061</v>
      </c>
      <c r="K12" s="43">
        <f t="shared" si="13"/>
        <v>6.3951910889511179E-3</v>
      </c>
      <c r="L12" s="48">
        <f t="shared" si="14"/>
        <v>32.4</v>
      </c>
      <c r="M12" s="37">
        <f t="shared" si="4"/>
        <v>17.012936254509391</v>
      </c>
      <c r="N12" s="44">
        <f t="shared" si="6"/>
        <v>0.1645996111649608</v>
      </c>
      <c r="O12" s="44">
        <f t="shared" si="7"/>
        <v>0.97157310319387913</v>
      </c>
      <c r="P12" s="44">
        <f t="shared" si="8"/>
        <v>1.0292586288285177</v>
      </c>
      <c r="Q12" s="43">
        <f t="shared" si="9"/>
        <v>0.16941557009335473</v>
      </c>
      <c r="S12">
        <v>84</v>
      </c>
      <c r="T12">
        <v>102</v>
      </c>
      <c r="U12">
        <v>120</v>
      </c>
      <c r="V12">
        <v>84</v>
      </c>
      <c r="W12">
        <v>96</v>
      </c>
      <c r="X12">
        <v>60</v>
      </c>
      <c r="Y12">
        <v>72</v>
      </c>
      <c r="Z12">
        <v>96</v>
      </c>
      <c r="AA12">
        <v>90</v>
      </c>
      <c r="AB12">
        <v>114</v>
      </c>
      <c r="AD12">
        <v>42</v>
      </c>
      <c r="AE12">
        <v>24</v>
      </c>
      <c r="AF12">
        <v>42</v>
      </c>
      <c r="AG12">
        <v>48</v>
      </c>
      <c r="AH12">
        <v>48</v>
      </c>
      <c r="AI12">
        <v>12</v>
      </c>
      <c r="AJ12">
        <v>36</v>
      </c>
      <c r="AK12">
        <v>54</v>
      </c>
      <c r="AL12">
        <v>18</v>
      </c>
      <c r="AM12">
        <v>0</v>
      </c>
    </row>
    <row r="13" spans="1:39">
      <c r="A13" s="9">
        <v>7</v>
      </c>
      <c r="B13" s="9">
        <v>6</v>
      </c>
      <c r="C13" s="9">
        <f t="shared" si="10"/>
        <v>55</v>
      </c>
      <c r="D13" s="9">
        <v>250</v>
      </c>
      <c r="E13" s="9">
        <f t="shared" si="5"/>
        <v>195</v>
      </c>
      <c r="F13" s="48">
        <f t="shared" si="2"/>
        <v>93.1</v>
      </c>
      <c r="G13" s="40">
        <f t="shared" si="15"/>
        <v>13.299999999999999</v>
      </c>
      <c r="H13" s="44">
        <f t="shared" si="3"/>
        <v>2.0872750966541257E-3</v>
      </c>
      <c r="I13" s="44">
        <f t="shared" si="11"/>
        <v>0.99999999999872013</v>
      </c>
      <c r="J13" s="44">
        <f t="shared" si="12"/>
        <v>1.0000000000012799</v>
      </c>
      <c r="K13" s="43">
        <f t="shared" si="13"/>
        <v>2.0872750966567971E-3</v>
      </c>
      <c r="L13" s="48">
        <f t="shared" si="14"/>
        <v>37.1</v>
      </c>
      <c r="M13" s="37">
        <f t="shared" si="4"/>
        <v>20.057168294652165</v>
      </c>
      <c r="N13" s="44">
        <f t="shared" si="6"/>
        <v>0.18607615572441372</v>
      </c>
      <c r="O13" s="44">
        <f t="shared" si="7"/>
        <v>0.96782251934321417</v>
      </c>
      <c r="P13" s="44">
        <f t="shared" si="8"/>
        <v>1.0332472948435032</v>
      </c>
      <c r="Q13" s="43">
        <f t="shared" si="9"/>
        <v>0.19226268453712891</v>
      </c>
      <c r="S13">
        <v>112</v>
      </c>
      <c r="T13">
        <v>77</v>
      </c>
      <c r="U13">
        <v>91</v>
      </c>
      <c r="V13">
        <v>112</v>
      </c>
      <c r="W13">
        <v>91</v>
      </c>
      <c r="X13">
        <v>70</v>
      </c>
      <c r="Y13">
        <v>105</v>
      </c>
      <c r="Z13">
        <v>98</v>
      </c>
      <c r="AA13">
        <v>91</v>
      </c>
      <c r="AB13">
        <v>84</v>
      </c>
      <c r="AD13">
        <v>49</v>
      </c>
      <c r="AE13">
        <v>42</v>
      </c>
      <c r="AF13">
        <v>28</v>
      </c>
      <c r="AG13">
        <v>7</v>
      </c>
      <c r="AH13">
        <v>70</v>
      </c>
      <c r="AI13">
        <v>42</v>
      </c>
      <c r="AJ13">
        <v>42</v>
      </c>
      <c r="AK13">
        <v>56</v>
      </c>
      <c r="AL13">
        <v>0</v>
      </c>
      <c r="AM13">
        <v>35</v>
      </c>
    </row>
    <row r="14" spans="1:39">
      <c r="A14" s="9">
        <v>8</v>
      </c>
      <c r="B14" s="9">
        <v>8</v>
      </c>
      <c r="C14" s="9">
        <f t="shared" si="10"/>
        <v>63</v>
      </c>
      <c r="D14" s="9">
        <v>250</v>
      </c>
      <c r="E14" s="9">
        <f t="shared" si="5"/>
        <v>187</v>
      </c>
      <c r="F14" s="48">
        <f t="shared" si="2"/>
        <v>116.8</v>
      </c>
      <c r="G14" s="40">
        <f t="shared" si="15"/>
        <v>19.983993594874875</v>
      </c>
      <c r="H14" s="44">
        <f t="shared" ref="H14:H21" si="16">NORMDIST(C14,F14,G14,TRUE)-NORMDIST(0,F14,G14,TRUE)</f>
        <v>3.5495990181114794E-3</v>
      </c>
      <c r="I14" s="44">
        <f t="shared" si="11"/>
        <v>0.99999999746224877</v>
      </c>
      <c r="J14" s="44">
        <f t="shared" si="12"/>
        <v>1.0000000025377513</v>
      </c>
      <c r="K14" s="43">
        <f t="shared" si="13"/>
        <v>3.549599027119479E-3</v>
      </c>
      <c r="L14" s="48">
        <f t="shared" si="14"/>
        <v>41.6</v>
      </c>
      <c r="M14" s="37">
        <f t="shared" si="4"/>
        <v>17.816845961056071</v>
      </c>
      <c r="N14" s="44">
        <f t="shared" si="6"/>
        <v>0.11485417855137536</v>
      </c>
      <c r="O14" s="44">
        <f t="shared" si="7"/>
        <v>0.99022486545355726</v>
      </c>
      <c r="P14" s="44">
        <f t="shared" si="8"/>
        <v>1.0098716310683284</v>
      </c>
      <c r="Q14" s="43">
        <f t="shared" si="9"/>
        <v>0.11598797662869047</v>
      </c>
      <c r="S14">
        <v>120</v>
      </c>
      <c r="T14">
        <v>112</v>
      </c>
      <c r="U14">
        <v>88</v>
      </c>
      <c r="V14">
        <v>96</v>
      </c>
      <c r="W14">
        <v>128</v>
      </c>
      <c r="X14">
        <v>160</v>
      </c>
      <c r="Y14">
        <v>120</v>
      </c>
      <c r="Z14">
        <v>104</v>
      </c>
      <c r="AA14">
        <v>136</v>
      </c>
      <c r="AB14">
        <v>104</v>
      </c>
      <c r="AD14">
        <v>64</v>
      </c>
      <c r="AE14">
        <v>32</v>
      </c>
      <c r="AF14">
        <v>32</v>
      </c>
      <c r="AG14">
        <v>72</v>
      </c>
      <c r="AH14">
        <v>40</v>
      </c>
      <c r="AI14">
        <v>32</v>
      </c>
      <c r="AJ14">
        <v>8</v>
      </c>
      <c r="AK14">
        <v>32</v>
      </c>
      <c r="AL14">
        <v>48</v>
      </c>
      <c r="AM14">
        <v>56</v>
      </c>
    </row>
    <row r="15" spans="1:39">
      <c r="A15" s="9">
        <v>9</v>
      </c>
      <c r="B15" s="9">
        <v>2</v>
      </c>
      <c r="C15" s="9">
        <f t="shared" si="10"/>
        <v>65</v>
      </c>
      <c r="D15" s="9">
        <v>250</v>
      </c>
      <c r="E15" s="9">
        <f t="shared" si="5"/>
        <v>185</v>
      </c>
      <c r="F15" s="48">
        <f t="shared" si="2"/>
        <v>130.5</v>
      </c>
      <c r="G15" s="40">
        <f t="shared" si="15"/>
        <v>28.531561471465245</v>
      </c>
      <c r="H15" s="44">
        <f t="shared" si="16"/>
        <v>1.0844031799092324E-2</v>
      </c>
      <c r="I15" s="44">
        <f t="shared" si="11"/>
        <v>0.99999760615408051</v>
      </c>
      <c r="J15" s="44">
        <f t="shared" si="12"/>
        <v>1.00000239385165</v>
      </c>
      <c r="K15" s="43">
        <f t="shared" si="13"/>
        <v>1.084405775809574E-2</v>
      </c>
      <c r="L15" s="48">
        <f t="shared" si="14"/>
        <v>43.2</v>
      </c>
      <c r="M15" s="37">
        <f t="shared" si="4"/>
        <v>26.637567456507735</v>
      </c>
      <c r="N15" s="44">
        <f t="shared" si="6"/>
        <v>0.20656639528317955</v>
      </c>
      <c r="O15" s="44">
        <f t="shared" si="7"/>
        <v>0.94757366664532428</v>
      </c>
      <c r="P15" s="44">
        <f t="shared" si="8"/>
        <v>1.0553269209562139</v>
      </c>
      <c r="Q15" s="43">
        <f t="shared" si="9"/>
        <v>0.21799507790722206</v>
      </c>
      <c r="S15">
        <v>171</v>
      </c>
      <c r="T15">
        <v>171</v>
      </c>
      <c r="U15">
        <v>117</v>
      </c>
      <c r="V15">
        <v>153</v>
      </c>
      <c r="W15">
        <v>99</v>
      </c>
      <c r="X15">
        <v>153</v>
      </c>
      <c r="Y15">
        <v>90</v>
      </c>
      <c r="Z15">
        <v>135</v>
      </c>
      <c r="AA15">
        <v>108</v>
      </c>
      <c r="AB15">
        <v>108</v>
      </c>
      <c r="AD15">
        <v>72</v>
      </c>
      <c r="AE15">
        <v>45</v>
      </c>
      <c r="AF15">
        <v>9</v>
      </c>
      <c r="AG15">
        <v>0</v>
      </c>
      <c r="AH15">
        <v>27</v>
      </c>
      <c r="AI15">
        <v>63</v>
      </c>
      <c r="AJ15">
        <v>81</v>
      </c>
      <c r="AK15">
        <v>36</v>
      </c>
      <c r="AL15">
        <v>72</v>
      </c>
      <c r="AM15">
        <v>27</v>
      </c>
    </row>
    <row r="16" spans="1:39">
      <c r="A16" s="9">
        <v>10</v>
      </c>
      <c r="B16" s="9">
        <v>9</v>
      </c>
      <c r="C16" s="9">
        <f t="shared" si="10"/>
        <v>74</v>
      </c>
      <c r="D16" s="9">
        <v>250</v>
      </c>
      <c r="E16" s="9">
        <f t="shared" si="5"/>
        <v>176</v>
      </c>
      <c r="F16" s="48">
        <f t="shared" si="2"/>
        <v>148</v>
      </c>
      <c r="G16" s="40">
        <f t="shared" si="15"/>
        <v>29.257477676655586</v>
      </c>
      <c r="H16" s="44">
        <f t="shared" si="16"/>
        <v>5.7148255101365083E-3</v>
      </c>
      <c r="I16" s="44">
        <f t="shared" si="11"/>
        <v>0.99999978875609652</v>
      </c>
      <c r="J16" s="44">
        <f t="shared" si="12"/>
        <v>1.0000002112439481</v>
      </c>
      <c r="K16" s="43">
        <f t="shared" si="13"/>
        <v>5.7148267173588122E-3</v>
      </c>
      <c r="L16" s="48">
        <f t="shared" si="14"/>
        <v>41</v>
      </c>
      <c r="M16" s="37">
        <f t="shared" si="4"/>
        <v>33.600595232822883</v>
      </c>
      <c r="N16" s="44">
        <f t="shared" si="6"/>
        <v>0.16301902234555854</v>
      </c>
      <c r="O16" s="44">
        <f t="shared" si="7"/>
        <v>0.88880858920609684</v>
      </c>
      <c r="P16" s="44">
        <f t="shared" si="8"/>
        <v>1.1251016384677626</v>
      </c>
      <c r="Q16" s="43">
        <f t="shared" si="9"/>
        <v>0.18341296914240071</v>
      </c>
      <c r="S16">
        <v>160</v>
      </c>
      <c r="T16">
        <v>200</v>
      </c>
      <c r="U16">
        <v>170</v>
      </c>
      <c r="V16">
        <v>110</v>
      </c>
      <c r="W16">
        <v>100</v>
      </c>
      <c r="X16">
        <v>140</v>
      </c>
      <c r="Y16">
        <v>140</v>
      </c>
      <c r="Z16">
        <v>130</v>
      </c>
      <c r="AA16">
        <v>180</v>
      </c>
      <c r="AB16">
        <v>150</v>
      </c>
      <c r="AD16">
        <v>70</v>
      </c>
      <c r="AE16">
        <v>60</v>
      </c>
      <c r="AF16">
        <v>20</v>
      </c>
      <c r="AG16">
        <v>10</v>
      </c>
      <c r="AH16">
        <v>100</v>
      </c>
      <c r="AI16">
        <v>10</v>
      </c>
      <c r="AJ16">
        <v>50</v>
      </c>
      <c r="AK16">
        <v>0</v>
      </c>
      <c r="AL16">
        <v>80</v>
      </c>
      <c r="AM16">
        <v>10</v>
      </c>
    </row>
    <row r="17" spans="1:39">
      <c r="A17" s="9">
        <v>11</v>
      </c>
      <c r="B17" s="9">
        <v>4</v>
      </c>
      <c r="C17" s="9">
        <f t="shared" si="10"/>
        <v>78</v>
      </c>
      <c r="D17" s="9">
        <v>250</v>
      </c>
      <c r="E17" s="9">
        <f t="shared" si="5"/>
        <v>172</v>
      </c>
      <c r="F17" s="48">
        <f t="shared" si="2"/>
        <v>183.7</v>
      </c>
      <c r="G17" s="40">
        <f t="shared" si="15"/>
        <v>29.124045048722198</v>
      </c>
      <c r="H17" s="44">
        <f t="shared" si="16"/>
        <v>1.4209331347646937E-4</v>
      </c>
      <c r="I17" s="44">
        <f t="shared" si="11"/>
        <v>0.99999999985821342</v>
      </c>
      <c r="J17" s="44">
        <f t="shared" si="12"/>
        <v>1.0000000001417866</v>
      </c>
      <c r="K17" s="43">
        <f t="shared" si="13"/>
        <v>1.4209331349661629E-4</v>
      </c>
      <c r="L17" s="48">
        <f t="shared" si="14"/>
        <v>46.2</v>
      </c>
      <c r="M17" s="37">
        <f t="shared" si="4"/>
        <v>41.099391722992692</v>
      </c>
      <c r="N17" s="44">
        <f t="shared" si="6"/>
        <v>0.21954403133248368</v>
      </c>
      <c r="O17" s="44">
        <f t="shared" si="7"/>
        <v>0.86951559403743506</v>
      </c>
      <c r="P17" s="44">
        <f t="shared" si="8"/>
        <v>1.1500656306308259</v>
      </c>
      <c r="Q17" s="43">
        <f t="shared" si="9"/>
        <v>0.25249004484562665</v>
      </c>
      <c r="S17">
        <v>220</v>
      </c>
      <c r="T17">
        <v>176</v>
      </c>
      <c r="U17">
        <v>220</v>
      </c>
      <c r="V17">
        <v>143</v>
      </c>
      <c r="W17">
        <v>220</v>
      </c>
      <c r="X17">
        <v>187</v>
      </c>
      <c r="Y17">
        <v>132</v>
      </c>
      <c r="Z17">
        <v>176</v>
      </c>
      <c r="AA17">
        <v>187</v>
      </c>
      <c r="AB17">
        <v>176</v>
      </c>
      <c r="AD17">
        <v>99</v>
      </c>
      <c r="AE17">
        <v>22</v>
      </c>
      <c r="AF17">
        <v>0</v>
      </c>
      <c r="AG17">
        <v>0</v>
      </c>
      <c r="AH17">
        <v>88</v>
      </c>
      <c r="AI17">
        <v>66</v>
      </c>
      <c r="AJ17">
        <v>99</v>
      </c>
      <c r="AK17">
        <v>11</v>
      </c>
      <c r="AL17">
        <v>77</v>
      </c>
      <c r="AM17">
        <v>0</v>
      </c>
    </row>
    <row r="18" spans="1:39">
      <c r="A18" s="9">
        <v>12</v>
      </c>
      <c r="B18" s="9">
        <v>4</v>
      </c>
      <c r="C18" s="9">
        <f t="shared" si="10"/>
        <v>82</v>
      </c>
      <c r="D18" s="9">
        <v>250</v>
      </c>
      <c r="E18" s="9">
        <f t="shared" si="5"/>
        <v>168</v>
      </c>
      <c r="F18" s="48">
        <f t="shared" si="2"/>
        <v>166.8</v>
      </c>
      <c r="G18" s="40">
        <f t="shared" si="15"/>
        <v>37.354517799056111</v>
      </c>
      <c r="H18" s="44">
        <f t="shared" si="16"/>
        <v>1.1595535477798791E-2</v>
      </c>
      <c r="I18" s="44">
        <f t="shared" si="11"/>
        <v>0.99999600260402577</v>
      </c>
      <c r="J18" s="44">
        <f t="shared" si="12"/>
        <v>1.0000039974119534</v>
      </c>
      <c r="K18" s="43">
        <f t="shared" si="13"/>
        <v>1.1595581829930916E-2</v>
      </c>
      <c r="L18" s="48">
        <f t="shared" si="14"/>
        <v>57.6</v>
      </c>
      <c r="M18" s="37">
        <f t="shared" si="4"/>
        <v>44.188686334852726</v>
      </c>
      <c r="N18" s="44">
        <f t="shared" si="6"/>
        <v>0.29041336132406215</v>
      </c>
      <c r="O18" s="44">
        <f t="shared" si="7"/>
        <v>0.9037981246529051</v>
      </c>
      <c r="P18" s="44">
        <f t="shared" si="8"/>
        <v>1.1064417735808429</v>
      </c>
      <c r="Q18" s="43">
        <f t="shared" si="9"/>
        <v>0.32132547457496952</v>
      </c>
      <c r="S18">
        <v>192</v>
      </c>
      <c r="T18">
        <v>240</v>
      </c>
      <c r="U18">
        <v>132</v>
      </c>
      <c r="V18">
        <v>180</v>
      </c>
      <c r="W18">
        <v>144</v>
      </c>
      <c r="X18">
        <v>204</v>
      </c>
      <c r="Y18">
        <v>120</v>
      </c>
      <c r="Z18">
        <v>120</v>
      </c>
      <c r="AA18">
        <v>180</v>
      </c>
      <c r="AB18">
        <v>156</v>
      </c>
      <c r="AD18">
        <v>24</v>
      </c>
      <c r="AE18">
        <v>36</v>
      </c>
      <c r="AF18">
        <v>60</v>
      </c>
      <c r="AG18">
        <v>12</v>
      </c>
      <c r="AH18">
        <v>12</v>
      </c>
      <c r="AI18">
        <v>60</v>
      </c>
      <c r="AJ18">
        <v>120</v>
      </c>
      <c r="AK18">
        <v>120</v>
      </c>
      <c r="AL18">
        <v>12</v>
      </c>
      <c r="AM18">
        <v>120</v>
      </c>
    </row>
    <row r="19" spans="1:39">
      <c r="A19" s="9">
        <v>13</v>
      </c>
      <c r="B19" s="9">
        <v>5</v>
      </c>
      <c r="C19" s="9">
        <f t="shared" si="10"/>
        <v>87</v>
      </c>
      <c r="D19" s="9">
        <v>250</v>
      </c>
      <c r="E19" s="9">
        <f t="shared" si="5"/>
        <v>163</v>
      </c>
      <c r="F19" s="48">
        <f t="shared" si="2"/>
        <v>197.6</v>
      </c>
      <c r="G19" s="40">
        <f t="shared" si="15"/>
        <v>43.428562030074168</v>
      </c>
      <c r="H19" s="44">
        <f t="shared" si="16"/>
        <v>5.4344889542270458E-3</v>
      </c>
      <c r="I19" s="44">
        <f t="shared" si="11"/>
        <v>0.99999731771675737</v>
      </c>
      <c r="J19" s="44">
        <f t="shared" si="12"/>
        <v>1.0000026822904373</v>
      </c>
      <c r="K19" s="43">
        <f t="shared" si="13"/>
        <v>5.4345035311047993E-3</v>
      </c>
      <c r="L19" s="48">
        <f t="shared" si="14"/>
        <v>76.7</v>
      </c>
      <c r="M19" s="37">
        <f t="shared" si="4"/>
        <v>46.673439984642229</v>
      </c>
      <c r="N19" s="44">
        <f t="shared" si="6"/>
        <v>0.41266992451814477</v>
      </c>
      <c r="O19" s="44">
        <f t="shared" si="7"/>
        <v>0.9498429637352328</v>
      </c>
      <c r="P19" s="44">
        <f t="shared" si="8"/>
        <v>1.052805609116191</v>
      </c>
      <c r="Q19" s="43">
        <f t="shared" si="9"/>
        <v>0.43446121124625797</v>
      </c>
      <c r="S19">
        <v>169</v>
      </c>
      <c r="T19">
        <v>247</v>
      </c>
      <c r="U19">
        <v>169</v>
      </c>
      <c r="V19">
        <v>234</v>
      </c>
      <c r="W19">
        <v>260</v>
      </c>
      <c r="X19">
        <v>247</v>
      </c>
      <c r="Y19">
        <v>130</v>
      </c>
      <c r="Z19">
        <v>195</v>
      </c>
      <c r="AA19">
        <v>169</v>
      </c>
      <c r="AB19">
        <v>156</v>
      </c>
      <c r="AD19">
        <v>0</v>
      </c>
      <c r="AE19">
        <v>91</v>
      </c>
      <c r="AF19">
        <v>130</v>
      </c>
      <c r="AG19">
        <v>65</v>
      </c>
      <c r="AH19">
        <v>78</v>
      </c>
      <c r="AI19">
        <v>117</v>
      </c>
      <c r="AJ19">
        <v>13</v>
      </c>
      <c r="AK19">
        <v>130</v>
      </c>
      <c r="AL19">
        <v>117</v>
      </c>
      <c r="AM19">
        <v>26</v>
      </c>
    </row>
    <row r="20" spans="1:39">
      <c r="A20" s="9">
        <v>14</v>
      </c>
      <c r="B20" s="9">
        <v>4</v>
      </c>
      <c r="C20" s="9">
        <f t="shared" si="10"/>
        <v>91</v>
      </c>
      <c r="D20" s="9">
        <v>250</v>
      </c>
      <c r="E20" s="9">
        <f t="shared" si="5"/>
        <v>159</v>
      </c>
      <c r="F20" s="48">
        <f t="shared" si="2"/>
        <v>219.8</v>
      </c>
      <c r="G20" s="40">
        <f t="shared" si="15"/>
        <v>55.313289542387551</v>
      </c>
      <c r="H20" s="44">
        <f t="shared" si="16"/>
        <v>9.9059657831709336E-3</v>
      </c>
      <c r="I20" s="44">
        <f t="shared" si="11"/>
        <v>0.99996462190649549</v>
      </c>
      <c r="J20" s="44">
        <f t="shared" si="12"/>
        <v>1.0000353793451584</v>
      </c>
      <c r="K20" s="43">
        <f t="shared" si="13"/>
        <v>9.9063162497535044E-3</v>
      </c>
      <c r="L20" s="48">
        <f t="shared" si="14"/>
        <v>82.6</v>
      </c>
      <c r="M20" s="37">
        <f t="shared" si="4"/>
        <v>40.792646396133705</v>
      </c>
      <c r="N20" s="44">
        <f t="shared" si="6"/>
        <v>0.41842690945370165</v>
      </c>
      <c r="O20" s="44">
        <f t="shared" si="7"/>
        <v>0.9785598869276162</v>
      </c>
      <c r="P20" s="44">
        <f t="shared" si="8"/>
        <v>1.0219098630127783</v>
      </c>
      <c r="Q20" s="43">
        <f t="shared" si="9"/>
        <v>0.42759458572069242</v>
      </c>
      <c r="S20">
        <v>280</v>
      </c>
      <c r="T20">
        <v>280</v>
      </c>
      <c r="U20">
        <v>168</v>
      </c>
      <c r="V20">
        <v>140</v>
      </c>
      <c r="W20">
        <v>280</v>
      </c>
      <c r="X20">
        <v>224</v>
      </c>
      <c r="Y20">
        <v>140</v>
      </c>
      <c r="Z20">
        <v>210</v>
      </c>
      <c r="AA20">
        <v>280</v>
      </c>
      <c r="AB20">
        <v>196</v>
      </c>
      <c r="AD20">
        <v>112</v>
      </c>
      <c r="AE20">
        <v>140</v>
      </c>
      <c r="AF20">
        <v>14</v>
      </c>
      <c r="AG20">
        <v>70</v>
      </c>
      <c r="AH20">
        <v>98</v>
      </c>
      <c r="AI20">
        <v>56</v>
      </c>
      <c r="AJ20">
        <v>112</v>
      </c>
      <c r="AK20">
        <v>98</v>
      </c>
      <c r="AL20">
        <v>14</v>
      </c>
      <c r="AM20">
        <v>112</v>
      </c>
    </row>
    <row r="21" spans="1:39">
      <c r="A21" s="9">
        <v>15</v>
      </c>
      <c r="B21" s="9">
        <v>7</v>
      </c>
      <c r="C21" s="9">
        <f t="shared" si="10"/>
        <v>98</v>
      </c>
      <c r="D21" s="9">
        <v>250</v>
      </c>
      <c r="E21" s="9">
        <f t="shared" si="5"/>
        <v>152</v>
      </c>
      <c r="F21" s="48">
        <f t="shared" si="2"/>
        <v>229.5</v>
      </c>
      <c r="G21" s="40">
        <f t="shared" si="15"/>
        <v>57.725644214681573</v>
      </c>
      <c r="H21" s="44">
        <f t="shared" si="16"/>
        <v>1.1327695916846126E-2</v>
      </c>
      <c r="I21" s="44">
        <f t="shared" si="11"/>
        <v>0.99996491412862554</v>
      </c>
      <c r="J21" s="44">
        <f t="shared" si="12"/>
        <v>1.0000350871024359</v>
      </c>
      <c r="K21" s="43">
        <f t="shared" si="13"/>
        <v>1.1328093372873124E-2</v>
      </c>
      <c r="L21" s="48">
        <f t="shared" si="14"/>
        <v>87</v>
      </c>
      <c r="M21" s="37">
        <f t="shared" si="4"/>
        <v>46.37887450122092</v>
      </c>
      <c r="N21" s="44">
        <f t="shared" si="6"/>
        <v>0.40625975870407027</v>
      </c>
      <c r="O21" s="44">
        <f t="shared" si="7"/>
        <v>0.96966233877491326</v>
      </c>
      <c r="P21" s="44">
        <f t="shared" si="8"/>
        <v>1.0312868304892771</v>
      </c>
      <c r="Q21" s="43">
        <f t="shared" si="9"/>
        <v>0.41897033890925911</v>
      </c>
      <c r="S21">
        <v>180</v>
      </c>
      <c r="T21">
        <v>195</v>
      </c>
      <c r="U21">
        <v>300</v>
      </c>
      <c r="V21">
        <v>300</v>
      </c>
      <c r="W21">
        <v>210</v>
      </c>
      <c r="X21">
        <v>150</v>
      </c>
      <c r="Y21">
        <v>270</v>
      </c>
      <c r="Z21">
        <v>150</v>
      </c>
      <c r="AA21">
        <v>300</v>
      </c>
      <c r="AB21">
        <v>240</v>
      </c>
      <c r="AD21">
        <v>120</v>
      </c>
      <c r="AE21">
        <v>135</v>
      </c>
      <c r="AF21">
        <v>120</v>
      </c>
      <c r="AG21">
        <v>45</v>
      </c>
      <c r="AH21">
        <v>60</v>
      </c>
      <c r="AI21">
        <v>0</v>
      </c>
      <c r="AJ21">
        <v>135</v>
      </c>
      <c r="AK21">
        <v>30</v>
      </c>
      <c r="AL21">
        <v>105</v>
      </c>
      <c r="AM21">
        <v>120</v>
      </c>
    </row>
    <row r="25" spans="1:39">
      <c r="A25" t="s">
        <v>123</v>
      </c>
      <c r="H25" t="s">
        <v>116</v>
      </c>
      <c r="O25" t="s">
        <v>128</v>
      </c>
      <c r="V25" t="s">
        <v>117</v>
      </c>
      <c r="AC25" t="s">
        <v>118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１．CVP分析_データがある場合</vt:lpstr>
      <vt:lpstr>１．CVP分析_データがない場合</vt:lpstr>
      <vt:lpstr>２．営業の努力目標を設定する</vt:lpstr>
      <vt:lpstr>２．開発の努力目標を設定する</vt:lpstr>
      <vt:lpstr>２．時間の観点でCVP分析する</vt:lpstr>
      <vt:lpstr>３．成長による処理数の変化</vt:lpstr>
      <vt:lpstr>３．【補足】成長曲線</vt:lpstr>
      <vt:lpstr>４．【補足】予定工数の補正</vt:lpstr>
      <vt:lpstr>４．予定工数の補正</vt:lpstr>
      <vt:lpstr>５．成功と失敗の可能性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2022-06-04T12:25:44Z</dcterms:modified>
</cp:coreProperties>
</file>