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bookViews>
  <sheets>
    <sheet name="１．商品を大別するにあたってABC分析" sheetId="11" r:id="rId1"/>
    <sheet name="２．商品のリスクを把握する" sheetId="16" r:id="rId2"/>
    <sheet name="【参考】相乗平均とユークリッド距離" sheetId="15" r:id="rId3"/>
    <sheet name="３．商品の効率を把握する" sheetId="18" r:id="rId4"/>
    <sheet name="４．クラスCの商品の成長度を求める" sheetId="21" r:id="rId5"/>
    <sheet name="４．クラスCの商品の貢献度を求める" sheetId="22" r:id="rId6"/>
    <sheet name="４．クラスCの商品の確信度を求める" sheetId="23" r:id="rId7"/>
    <sheet name="５．t検定" sheetId="19" r:id="rId8"/>
    <sheet name="５．カイ二乗検定" sheetId="20" r:id="rId9"/>
  </sheets>
  <calcPr calcId="125725"/>
</workbook>
</file>

<file path=xl/calcChain.xml><?xml version="1.0" encoding="utf-8"?>
<calcChain xmlns="http://schemas.openxmlformats.org/spreadsheetml/2006/main">
  <c r="A40" i="22"/>
  <c r="U9" i="21"/>
  <c r="U40"/>
  <c r="U17"/>
  <c r="U16"/>
  <c r="U15"/>
  <c r="U14"/>
  <c r="U13"/>
  <c r="S40"/>
  <c r="S39"/>
  <c r="S38"/>
  <c r="S37"/>
  <c r="S36"/>
  <c r="S35"/>
  <c r="S34"/>
  <c r="S33"/>
  <c r="S32"/>
  <c r="S31"/>
  <c r="S30"/>
  <c r="S29"/>
  <c r="S28"/>
  <c r="S27"/>
  <c r="S26"/>
  <c r="S25"/>
  <c r="S24"/>
  <c r="S23"/>
  <c r="S22"/>
  <c r="S21"/>
  <c r="S20"/>
  <c r="S19"/>
  <c r="S18"/>
  <c r="S17"/>
  <c r="S16"/>
  <c r="S15"/>
  <c r="S14"/>
  <c r="S13"/>
  <c r="S12"/>
  <c r="S11"/>
  <c r="S10"/>
  <c r="S9"/>
  <c r="S8"/>
  <c r="R12"/>
  <c r="R11"/>
  <c r="R10"/>
  <c r="R9"/>
  <c r="R8"/>
  <c r="Q13"/>
  <c r="Q12"/>
  <c r="Q11"/>
  <c r="Q10"/>
  <c r="Q9"/>
  <c r="Q8"/>
  <c r="Q21"/>
  <c r="Q20"/>
  <c r="Q19"/>
  <c r="Q18"/>
  <c r="Q17"/>
  <c r="Q16"/>
  <c r="Q15"/>
  <c r="Q14"/>
  <c r="A11" i="23"/>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10"/>
  <c r="A9"/>
  <c r="A8"/>
  <c r="A11" i="22" l="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10"/>
  <c r="A9"/>
  <c r="A8"/>
  <c r="R40" i="21" l="1"/>
  <c r="R39"/>
  <c r="R38"/>
  <c r="R37"/>
  <c r="R36"/>
  <c r="R35"/>
  <c r="R34"/>
  <c r="R33"/>
  <c r="R32"/>
  <c r="R31"/>
  <c r="R30"/>
  <c r="R29"/>
  <c r="R28"/>
  <c r="R27"/>
  <c r="R26"/>
  <c r="R25"/>
  <c r="R24"/>
  <c r="R23"/>
  <c r="R22"/>
  <c r="R21"/>
  <c r="R20"/>
  <c r="R19"/>
  <c r="R18"/>
  <c r="R17"/>
  <c r="R16"/>
  <c r="R15"/>
  <c r="R14"/>
  <c r="R13"/>
  <c r="B6" i="18"/>
  <c r="Q40" i="21"/>
  <c r="Q39"/>
  <c r="Q38"/>
  <c r="Q37"/>
  <c r="Q36"/>
  <c r="Q35"/>
  <c r="Q34"/>
  <c r="Q33"/>
  <c r="Q32"/>
  <c r="Q31"/>
  <c r="Q30"/>
  <c r="Q29"/>
  <c r="Q28"/>
  <c r="Q27"/>
  <c r="Q26"/>
  <c r="Q25"/>
  <c r="Q24"/>
  <c r="Q23"/>
  <c r="Q22"/>
  <c r="B8" i="18"/>
  <c r="B7"/>
  <c r="T26" i="16"/>
  <c r="S24"/>
  <c r="S26"/>
  <c r="E24"/>
  <c r="L10" i="20"/>
  <c r="N25" i="19"/>
  <c r="N24"/>
  <c r="N12"/>
  <c r="N11"/>
  <c r="J36"/>
  <c r="J38" s="1"/>
  <c r="L36"/>
  <c r="L25"/>
  <c r="L24"/>
  <c r="L23"/>
  <c r="L12"/>
  <c r="L11"/>
  <c r="L10"/>
  <c r="J12"/>
  <c r="J25"/>
  <c r="J23"/>
  <c r="J10"/>
  <c r="H36"/>
  <c r="H37" s="1"/>
  <c r="H24"/>
  <c r="H23"/>
  <c r="H11"/>
  <c r="H10"/>
  <c r="N24" i="20"/>
  <c r="N25"/>
  <c r="N12"/>
  <c r="N11"/>
  <c r="L23"/>
  <c r="J12"/>
  <c r="J10"/>
  <c r="J25"/>
  <c r="J23"/>
  <c r="H23"/>
  <c r="H24"/>
  <c r="H11"/>
  <c r="H10"/>
  <c r="AO89" i="18"/>
  <c r="AO88"/>
  <c r="AO30"/>
  <c r="AO31" s="1"/>
  <c r="AO32" s="1"/>
  <c r="AO33" s="1"/>
  <c r="AO34" s="1"/>
  <c r="AO35" s="1"/>
  <c r="AO36" s="1"/>
  <c r="AO37" s="1"/>
  <c r="AO38" s="1"/>
  <c r="AO39" s="1"/>
  <c r="AO40" s="1"/>
  <c r="AO41" s="1"/>
  <c r="AO42" s="1"/>
  <c r="AO43" s="1"/>
  <c r="AO44" s="1"/>
  <c r="AO45" s="1"/>
  <c r="AO46" s="1"/>
  <c r="AO47" s="1"/>
  <c r="AO48" s="1"/>
  <c r="AO49" s="1"/>
  <c r="AO50" s="1"/>
  <c r="AO51" s="1"/>
  <c r="AO52" s="1"/>
  <c r="AO53" s="1"/>
  <c r="AO54" s="1"/>
  <c r="AO55" s="1"/>
  <c r="AO56" s="1"/>
  <c r="AO57" s="1"/>
  <c r="AO58" s="1"/>
  <c r="AO59" s="1"/>
  <c r="AO60" s="1"/>
  <c r="AO61" s="1"/>
  <c r="AO62" s="1"/>
  <c r="AO63" s="1"/>
  <c r="AO64" s="1"/>
  <c r="AO65" s="1"/>
  <c r="AO66" s="1"/>
  <c r="AO67" s="1"/>
  <c r="AO68" s="1"/>
  <c r="AO69" s="1"/>
  <c r="AO70" s="1"/>
  <c r="AO71" s="1"/>
  <c r="AO72" s="1"/>
  <c r="AO73" s="1"/>
  <c r="AO74" s="1"/>
  <c r="AO75" s="1"/>
  <c r="AO76" s="1"/>
  <c r="AO77" s="1"/>
  <c r="AO78" s="1"/>
  <c r="AO79" s="1"/>
  <c r="AO80" s="1"/>
  <c r="AO81" s="1"/>
  <c r="AO82" s="1"/>
  <c r="AO83" s="1"/>
  <c r="AO84" s="1"/>
  <c r="AO85" s="1"/>
  <c r="AO86" s="1"/>
  <c r="AO87" s="1"/>
  <c r="X30"/>
  <c r="AM30"/>
  <c r="AM89"/>
  <c r="AM88"/>
  <c r="AM87"/>
  <c r="AM86"/>
  <c r="AM85"/>
  <c r="AM84"/>
  <c r="AM83"/>
  <c r="AM82"/>
  <c r="AM81"/>
  <c r="AM80"/>
  <c r="AM79"/>
  <c r="AM78"/>
  <c r="AM77"/>
  <c r="AM76"/>
  <c r="AM75"/>
  <c r="AM74"/>
  <c r="AM73"/>
  <c r="AM72"/>
  <c r="AM71"/>
  <c r="AM70"/>
  <c r="AM69"/>
  <c r="AM68"/>
  <c r="AM67"/>
  <c r="AM66"/>
  <c r="AM65"/>
  <c r="AM64"/>
  <c r="AM63"/>
  <c r="AM62"/>
  <c r="AM61"/>
  <c r="AM60"/>
  <c r="AM59"/>
  <c r="AM58"/>
  <c r="AM57"/>
  <c r="AM56"/>
  <c r="AM55"/>
  <c r="AM54"/>
  <c r="AM53"/>
  <c r="AM52"/>
  <c r="AM51"/>
  <c r="AM50"/>
  <c r="AM49"/>
  <c r="AM48"/>
  <c r="AM47"/>
  <c r="AM46"/>
  <c r="AM45"/>
  <c r="AM44"/>
  <c r="AM43"/>
  <c r="AM42"/>
  <c r="AM41"/>
  <c r="AM40"/>
  <c r="AM39"/>
  <c r="AM38"/>
  <c r="AM37"/>
  <c r="AM36"/>
  <c r="AM35"/>
  <c r="AM34"/>
  <c r="AM33"/>
  <c r="AM32"/>
  <c r="AM31"/>
  <c r="Z88"/>
  <c r="X89"/>
  <c r="X88"/>
  <c r="X87"/>
  <c r="X86"/>
  <c r="X85"/>
  <c r="X84"/>
  <c r="X83"/>
  <c r="X82"/>
  <c r="X81"/>
  <c r="X80"/>
  <c r="X79"/>
  <c r="X78"/>
  <c r="X77"/>
  <c r="X76"/>
  <c r="X75"/>
  <c r="X74"/>
  <c r="X73"/>
  <c r="X72"/>
  <c r="X71"/>
  <c r="X70"/>
  <c r="X69"/>
  <c r="X68"/>
  <c r="X67"/>
  <c r="X66"/>
  <c r="X65"/>
  <c r="X64"/>
  <c r="X63"/>
  <c r="X62"/>
  <c r="X61"/>
  <c r="X60"/>
  <c r="X59"/>
  <c r="X58"/>
  <c r="X57"/>
  <c r="X56"/>
  <c r="X55"/>
  <c r="X54"/>
  <c r="X53"/>
  <c r="X52"/>
  <c r="X51"/>
  <c r="X50"/>
  <c r="X49"/>
  <c r="X48"/>
  <c r="X47"/>
  <c r="X46"/>
  <c r="X45"/>
  <c r="X44"/>
  <c r="X43"/>
  <c r="X42"/>
  <c r="X41"/>
  <c r="X40"/>
  <c r="X39"/>
  <c r="X38"/>
  <c r="X37"/>
  <c r="X36"/>
  <c r="X35"/>
  <c r="X34"/>
  <c r="X33"/>
  <c r="X32"/>
  <c r="X31"/>
  <c r="O28"/>
  <c r="P87" s="1"/>
  <c r="Q31"/>
  <c r="Q32" s="1"/>
  <c r="Q33" s="1"/>
  <c r="Q34" s="1"/>
  <c r="Q35" s="1"/>
  <c r="Q36" s="1"/>
  <c r="Q37" s="1"/>
  <c r="Q38" s="1"/>
  <c r="Q39" s="1"/>
  <c r="Q40" s="1"/>
  <c r="Q41" s="1"/>
  <c r="Q42" s="1"/>
  <c r="Q43" s="1"/>
  <c r="Q44" s="1"/>
  <c r="Q45" s="1"/>
  <c r="Q46" s="1"/>
  <c r="Q47" s="1"/>
  <c r="Q48" s="1"/>
  <c r="Q49" s="1"/>
  <c r="Q50" s="1"/>
  <c r="Q51" s="1"/>
  <c r="Q52" s="1"/>
  <c r="Q53" s="1"/>
  <c r="Q54" s="1"/>
  <c r="Q55" s="1"/>
  <c r="Q56" s="1"/>
  <c r="Q57" s="1"/>
  <c r="Q58" s="1"/>
  <c r="Q59" s="1"/>
  <c r="Q60" s="1"/>
  <c r="Q61" s="1"/>
  <c r="Q62" s="1"/>
  <c r="Q63" s="1"/>
  <c r="Q64" s="1"/>
  <c r="Q65" s="1"/>
  <c r="Q66" s="1"/>
  <c r="Q67" s="1"/>
  <c r="Q68" s="1"/>
  <c r="Q69" s="1"/>
  <c r="Q70" s="1"/>
  <c r="Q71" s="1"/>
  <c r="Q72" s="1"/>
  <c r="Q73" s="1"/>
  <c r="Q74" s="1"/>
  <c r="Q75" s="1"/>
  <c r="Q76" s="1"/>
  <c r="Q77" s="1"/>
  <c r="Q78" s="1"/>
  <c r="Q79" s="1"/>
  <c r="Q80" s="1"/>
  <c r="Q81" s="1"/>
  <c r="Q82" s="1"/>
  <c r="Q83" s="1"/>
  <c r="Q84" s="1"/>
  <c r="Q85" s="1"/>
  <c r="Q86" s="1"/>
  <c r="Q87" s="1"/>
  <c r="Q88" s="1"/>
  <c r="Q89" s="1"/>
  <c r="BX26" i="16"/>
  <c r="G30" i="18"/>
  <c r="G31" s="1"/>
  <c r="G32" s="1"/>
  <c r="G33" s="1"/>
  <c r="N38" i="19" l="1"/>
  <c r="N37"/>
  <c r="L37"/>
  <c r="L38" s="1"/>
  <c r="P32" i="18"/>
  <c r="P37"/>
  <c r="P42"/>
  <c r="P48"/>
  <c r="P53"/>
  <c r="P64"/>
  <c r="P69"/>
  <c r="P74"/>
  <c r="P80"/>
  <c r="P85"/>
  <c r="Q28"/>
  <c r="P34"/>
  <c r="P40"/>
  <c r="P45"/>
  <c r="P50"/>
  <c r="P56"/>
  <c r="P61"/>
  <c r="P66"/>
  <c r="P72"/>
  <c r="P77"/>
  <c r="P82"/>
  <c r="P88"/>
  <c r="P33"/>
  <c r="P38"/>
  <c r="P44"/>
  <c r="P49"/>
  <c r="P54"/>
  <c r="P60"/>
  <c r="P65"/>
  <c r="P70"/>
  <c r="P76"/>
  <c r="P81"/>
  <c r="P86"/>
  <c r="P58"/>
  <c r="P30"/>
  <c r="P36"/>
  <c r="P41"/>
  <c r="P46"/>
  <c r="P52"/>
  <c r="P57"/>
  <c r="P62"/>
  <c r="P68"/>
  <c r="P73"/>
  <c r="P78"/>
  <c r="P84"/>
  <c r="P89"/>
  <c r="R33"/>
  <c r="R37"/>
  <c r="R41"/>
  <c r="R45"/>
  <c r="R49"/>
  <c r="R53"/>
  <c r="R57"/>
  <c r="R61"/>
  <c r="R65"/>
  <c r="R69"/>
  <c r="R73"/>
  <c r="R77"/>
  <c r="R81"/>
  <c r="R85"/>
  <c r="R89"/>
  <c r="P31"/>
  <c r="P35"/>
  <c r="P39"/>
  <c r="P43"/>
  <c r="P47"/>
  <c r="P51"/>
  <c r="P55"/>
  <c r="P59"/>
  <c r="P63"/>
  <c r="P67"/>
  <c r="P71"/>
  <c r="P75"/>
  <c r="P79"/>
  <c r="P83"/>
  <c r="R32"/>
  <c r="R36"/>
  <c r="R40"/>
  <c r="R44"/>
  <c r="R48"/>
  <c r="R52"/>
  <c r="R56"/>
  <c r="R60"/>
  <c r="R64"/>
  <c r="R68"/>
  <c r="R72"/>
  <c r="R76"/>
  <c r="R80"/>
  <c r="R84"/>
  <c r="R88"/>
  <c r="R30"/>
  <c r="R31"/>
  <c r="R35"/>
  <c r="R39"/>
  <c r="R43"/>
  <c r="R47"/>
  <c r="R51"/>
  <c r="R55"/>
  <c r="R59"/>
  <c r="R63"/>
  <c r="R67"/>
  <c r="R71"/>
  <c r="R75"/>
  <c r="R79"/>
  <c r="R83"/>
  <c r="E33"/>
  <c r="F33" s="1"/>
  <c r="G34"/>
  <c r="G35" s="1"/>
  <c r="G36" s="1"/>
  <c r="G37" s="1"/>
  <c r="G38" s="1"/>
  <c r="G39" s="1"/>
  <c r="G40" s="1"/>
  <c r="G41" s="1"/>
  <c r="G42" s="1"/>
  <c r="G43" s="1"/>
  <c r="G44" s="1"/>
  <c r="G45" s="1"/>
  <c r="G46" s="1"/>
  <c r="G47" s="1"/>
  <c r="G48" s="1"/>
  <c r="G49" s="1"/>
  <c r="G50" s="1"/>
  <c r="G51" s="1"/>
  <c r="G52" s="1"/>
  <c r="G53" s="1"/>
  <c r="G54" s="1"/>
  <c r="G55" s="1"/>
  <c r="G56" s="1"/>
  <c r="G57" s="1"/>
  <c r="G58" s="1"/>
  <c r="G59" s="1"/>
  <c r="G60" s="1"/>
  <c r="G61" s="1"/>
  <c r="G62" s="1"/>
  <c r="G63" s="1"/>
  <c r="G64" s="1"/>
  <c r="G65" s="1"/>
  <c r="G66" s="1"/>
  <c r="G67" s="1"/>
  <c r="G68" s="1"/>
  <c r="G69" s="1"/>
  <c r="G70" s="1"/>
  <c r="G71" s="1"/>
  <c r="G72" s="1"/>
  <c r="G73" s="1"/>
  <c r="G74" s="1"/>
  <c r="G75" s="1"/>
  <c r="G76" s="1"/>
  <c r="G77" s="1"/>
  <c r="G78" s="1"/>
  <c r="G79" s="1"/>
  <c r="G80" s="1"/>
  <c r="G81" s="1"/>
  <c r="G82" s="1"/>
  <c r="G83" s="1"/>
  <c r="G84" s="1"/>
  <c r="G85" s="1"/>
  <c r="G86" s="1"/>
  <c r="G87" s="1"/>
  <c r="G88" s="1"/>
  <c r="G89" s="1"/>
  <c r="E86"/>
  <c r="F86" s="1"/>
  <c r="E31"/>
  <c r="F31" s="1"/>
  <c r="E35"/>
  <c r="F35" s="1"/>
  <c r="E39"/>
  <c r="F39" s="1"/>
  <c r="E43"/>
  <c r="F43" s="1"/>
  <c r="E47"/>
  <c r="F47" s="1"/>
  <c r="E51"/>
  <c r="F51" s="1"/>
  <c r="E55"/>
  <c r="F55" s="1"/>
  <c r="E59"/>
  <c r="F59" s="1"/>
  <c r="E63"/>
  <c r="F63" s="1"/>
  <c r="E67"/>
  <c r="F67" s="1"/>
  <c r="E71"/>
  <c r="F71" s="1"/>
  <c r="E75"/>
  <c r="F75" s="1"/>
  <c r="E79"/>
  <c r="F79" s="1"/>
  <c r="E83"/>
  <c r="F83" s="1"/>
  <c r="E87"/>
  <c r="F87" s="1"/>
  <c r="E32"/>
  <c r="F32" s="1"/>
  <c r="E36"/>
  <c r="F36" s="1"/>
  <c r="E40"/>
  <c r="F40" s="1"/>
  <c r="E44"/>
  <c r="F44" s="1"/>
  <c r="E48"/>
  <c r="F48" s="1"/>
  <c r="E52"/>
  <c r="F52" s="1"/>
  <c r="E56"/>
  <c r="F56" s="1"/>
  <c r="E60"/>
  <c r="F60" s="1"/>
  <c r="E64"/>
  <c r="F64" s="1"/>
  <c r="E68"/>
  <c r="F68" s="1"/>
  <c r="E72"/>
  <c r="F72" s="1"/>
  <c r="E76"/>
  <c r="F76" s="1"/>
  <c r="E80"/>
  <c r="F80" s="1"/>
  <c r="E84"/>
  <c r="F84" s="1"/>
  <c r="E88"/>
  <c r="F88" s="1"/>
  <c r="E37"/>
  <c r="F37" s="1"/>
  <c r="E41"/>
  <c r="F41" s="1"/>
  <c r="E45"/>
  <c r="F45" s="1"/>
  <c r="E49"/>
  <c r="F49" s="1"/>
  <c r="E53"/>
  <c r="F53" s="1"/>
  <c r="E57"/>
  <c r="F57" s="1"/>
  <c r="E61"/>
  <c r="F61" s="1"/>
  <c r="E65"/>
  <c r="F65" s="1"/>
  <c r="E69"/>
  <c r="F69" s="1"/>
  <c r="E73"/>
  <c r="F73" s="1"/>
  <c r="E77"/>
  <c r="F77" s="1"/>
  <c r="E81"/>
  <c r="F81" s="1"/>
  <c r="E85"/>
  <c r="F85" s="1"/>
  <c r="E89"/>
  <c r="F89" s="1"/>
  <c r="E30"/>
  <c r="F30" s="1"/>
  <c r="E34"/>
  <c r="F34" s="1"/>
  <c r="E38"/>
  <c r="F38" s="1"/>
  <c r="E42"/>
  <c r="F42" s="1"/>
  <c r="E46"/>
  <c r="F46" s="1"/>
  <c r="E50"/>
  <c r="F50" s="1"/>
  <c r="E54"/>
  <c r="F54" s="1"/>
  <c r="E58"/>
  <c r="F58" s="1"/>
  <c r="E62"/>
  <c r="F62" s="1"/>
  <c r="E66"/>
  <c r="F66" s="1"/>
  <c r="E70"/>
  <c r="F70" s="1"/>
  <c r="E74"/>
  <c r="F74" s="1"/>
  <c r="E78"/>
  <c r="F78" s="1"/>
  <c r="E82"/>
  <c r="F82" s="1"/>
  <c r="R87" l="1"/>
  <c r="R78"/>
  <c r="R62"/>
  <c r="R46"/>
  <c r="R86"/>
  <c r="R70"/>
  <c r="R54"/>
  <c r="R38"/>
  <c r="R74"/>
  <c r="R58"/>
  <c r="R42"/>
  <c r="R82"/>
  <c r="R66"/>
  <c r="R50"/>
  <c r="R34"/>
  <c r="BW85" i="16"/>
  <c r="BV85"/>
  <c r="BU85"/>
  <c r="BT85"/>
  <c r="BS85"/>
  <c r="BW84"/>
  <c r="BV84"/>
  <c r="BU84"/>
  <c r="BT84"/>
  <c r="BS84"/>
  <c r="BW83"/>
  <c r="BV83"/>
  <c r="BU83"/>
  <c r="BT83"/>
  <c r="BS83"/>
  <c r="BW82"/>
  <c r="BV82"/>
  <c r="BU82"/>
  <c r="BT82"/>
  <c r="BS82"/>
  <c r="BW81"/>
  <c r="BV81"/>
  <c r="BU81"/>
  <c r="BT81"/>
  <c r="BS81"/>
  <c r="BW80"/>
  <c r="BV80"/>
  <c r="BU80"/>
  <c r="BT80"/>
  <c r="BS80"/>
  <c r="BW79"/>
  <c r="BV79"/>
  <c r="BU79"/>
  <c r="BT79"/>
  <c r="BS79"/>
  <c r="BW78"/>
  <c r="BV78"/>
  <c r="BU78"/>
  <c r="BT78"/>
  <c r="BS78"/>
  <c r="BW77"/>
  <c r="BV77"/>
  <c r="BU77"/>
  <c r="BT77"/>
  <c r="BS77"/>
  <c r="BW76"/>
  <c r="BV76"/>
  <c r="BU76"/>
  <c r="BT76"/>
  <c r="BS76"/>
  <c r="BW75"/>
  <c r="BV75"/>
  <c r="BU75"/>
  <c r="BT75"/>
  <c r="BS75"/>
  <c r="BW74"/>
  <c r="BV74"/>
  <c r="BU74"/>
  <c r="BT74"/>
  <c r="BS74"/>
  <c r="BW73"/>
  <c r="BV73"/>
  <c r="BU73"/>
  <c r="BT73"/>
  <c r="BS73"/>
  <c r="BW72"/>
  <c r="BV72"/>
  <c r="BU72"/>
  <c r="BT72"/>
  <c r="BS72"/>
  <c r="BW71"/>
  <c r="BV71"/>
  <c r="BU71"/>
  <c r="BT71"/>
  <c r="BS71"/>
  <c r="BW70"/>
  <c r="BV70"/>
  <c r="BU70"/>
  <c r="BT70"/>
  <c r="BS70"/>
  <c r="BW69"/>
  <c r="BV69"/>
  <c r="BU69"/>
  <c r="BT69"/>
  <c r="BS69"/>
  <c r="BW68"/>
  <c r="BV68"/>
  <c r="BU68"/>
  <c r="BT68"/>
  <c r="BS68"/>
  <c r="BW67"/>
  <c r="BV67"/>
  <c r="BU67"/>
  <c r="BT67"/>
  <c r="BS67"/>
  <c r="BW66"/>
  <c r="BV66"/>
  <c r="BU66"/>
  <c r="BT66"/>
  <c r="BS66"/>
  <c r="BW65"/>
  <c r="BV65"/>
  <c r="BU65"/>
  <c r="BT65"/>
  <c r="BS65"/>
  <c r="BW64"/>
  <c r="BV64"/>
  <c r="BU64"/>
  <c r="BT64"/>
  <c r="BS64"/>
  <c r="BW63"/>
  <c r="BV63"/>
  <c r="BU63"/>
  <c r="BT63"/>
  <c r="BS63"/>
  <c r="BW62"/>
  <c r="BV62"/>
  <c r="BU62"/>
  <c r="BT62"/>
  <c r="BS62"/>
  <c r="BW61"/>
  <c r="BV61"/>
  <c r="BU61"/>
  <c r="BT61"/>
  <c r="BS61"/>
  <c r="BW60"/>
  <c r="BV60"/>
  <c r="BU60"/>
  <c r="BT60"/>
  <c r="BS60"/>
  <c r="BW59"/>
  <c r="BV59"/>
  <c r="BU59"/>
  <c r="BT59"/>
  <c r="BS59"/>
  <c r="BW58"/>
  <c r="BV58"/>
  <c r="BU58"/>
  <c r="BT58"/>
  <c r="BS58"/>
  <c r="BW57"/>
  <c r="BV57"/>
  <c r="BU57"/>
  <c r="BT57"/>
  <c r="BS57"/>
  <c r="BW56"/>
  <c r="BV56"/>
  <c r="BU56"/>
  <c r="BT56"/>
  <c r="BS56"/>
  <c r="BW55"/>
  <c r="BV55"/>
  <c r="BU55"/>
  <c r="BT55"/>
  <c r="BS55"/>
  <c r="BW54"/>
  <c r="BV54"/>
  <c r="BU54"/>
  <c r="BT54"/>
  <c r="BS54"/>
  <c r="BW53"/>
  <c r="BV53"/>
  <c r="BU53"/>
  <c r="BT53"/>
  <c r="BS53"/>
  <c r="BW52"/>
  <c r="BV52"/>
  <c r="BU52"/>
  <c r="BT52"/>
  <c r="BS52"/>
  <c r="BW51"/>
  <c r="BV51"/>
  <c r="BU51"/>
  <c r="BT51"/>
  <c r="BS51"/>
  <c r="BW50"/>
  <c r="BV50"/>
  <c r="BU50"/>
  <c r="BT50"/>
  <c r="BS50"/>
  <c r="BW49"/>
  <c r="BV49"/>
  <c r="BU49"/>
  <c r="BT49"/>
  <c r="BS49"/>
  <c r="BW48"/>
  <c r="BV48"/>
  <c r="BU48"/>
  <c r="BT48"/>
  <c r="BS48"/>
  <c r="BW47"/>
  <c r="BV47"/>
  <c r="BU47"/>
  <c r="BT47"/>
  <c r="BS47"/>
  <c r="BW46"/>
  <c r="BV46"/>
  <c r="BU46"/>
  <c r="BT46"/>
  <c r="BS46"/>
  <c r="BW45"/>
  <c r="BV45"/>
  <c r="BU45"/>
  <c r="BT45"/>
  <c r="BS45"/>
  <c r="BW44"/>
  <c r="BV44"/>
  <c r="BU44"/>
  <c r="BT44"/>
  <c r="BS44"/>
  <c r="BW43"/>
  <c r="BV43"/>
  <c r="BU43"/>
  <c r="BT43"/>
  <c r="BS43"/>
  <c r="BW42"/>
  <c r="BV42"/>
  <c r="BU42"/>
  <c r="BT42"/>
  <c r="BS42"/>
  <c r="BW41"/>
  <c r="BV41"/>
  <c r="BU41"/>
  <c r="BT41"/>
  <c r="BS41"/>
  <c r="BW40"/>
  <c r="BV40"/>
  <c r="BU40"/>
  <c r="BT40"/>
  <c r="BS40"/>
  <c r="BW39"/>
  <c r="BV39"/>
  <c r="BU39"/>
  <c r="BT39"/>
  <c r="BS39"/>
  <c r="BW38"/>
  <c r="BV38"/>
  <c r="BU38"/>
  <c r="BT38"/>
  <c r="BS38"/>
  <c r="BW37"/>
  <c r="BV37"/>
  <c r="BU37"/>
  <c r="BT37"/>
  <c r="BS37"/>
  <c r="BW36"/>
  <c r="BV36"/>
  <c r="BU36"/>
  <c r="BT36"/>
  <c r="BS36"/>
  <c r="BW35"/>
  <c r="BV35"/>
  <c r="BU35"/>
  <c r="BT35"/>
  <c r="BS35"/>
  <c r="BW34"/>
  <c r="BV34"/>
  <c r="BU34"/>
  <c r="BT34"/>
  <c r="BS34"/>
  <c r="BW33"/>
  <c r="BV33"/>
  <c r="BU33"/>
  <c r="BT33"/>
  <c r="BS33"/>
  <c r="BW32"/>
  <c r="BV32"/>
  <c r="BU32"/>
  <c r="BT32"/>
  <c r="BS32"/>
  <c r="BW31"/>
  <c r="BV31"/>
  <c r="BU31"/>
  <c r="BT31"/>
  <c r="BS31"/>
  <c r="BW30"/>
  <c r="BV30"/>
  <c r="BU30"/>
  <c r="BT30"/>
  <c r="BS30"/>
  <c r="BW29"/>
  <c r="BV29"/>
  <c r="BU29"/>
  <c r="BT29"/>
  <c r="BS29"/>
  <c r="BW28"/>
  <c r="BV28"/>
  <c r="BU28"/>
  <c r="BT28"/>
  <c r="BS28"/>
  <c r="BW27"/>
  <c r="BV27"/>
  <c r="BU27"/>
  <c r="BT27"/>
  <c r="BS27"/>
  <c r="BW26"/>
  <c r="BV26"/>
  <c r="BU26"/>
  <c r="BT26"/>
  <c r="BS26"/>
  <c r="BQ26"/>
  <c r="BO26"/>
  <c r="BO24"/>
  <c r="BP84" s="1"/>
  <c r="BQ28"/>
  <c r="BQ27"/>
  <c r="BQ85"/>
  <c r="BQ84"/>
  <c r="BQ83"/>
  <c r="BQ82"/>
  <c r="BQ81"/>
  <c r="BQ80"/>
  <c r="BQ79"/>
  <c r="BQ78"/>
  <c r="BQ77"/>
  <c r="BQ76"/>
  <c r="BQ75"/>
  <c r="BQ74"/>
  <c r="BQ73"/>
  <c r="BQ72"/>
  <c r="BQ71"/>
  <c r="BQ70"/>
  <c r="BQ69"/>
  <c r="BQ68"/>
  <c r="BQ67"/>
  <c r="BQ66"/>
  <c r="BQ65"/>
  <c r="BQ64"/>
  <c r="BQ63"/>
  <c r="BQ62"/>
  <c r="BQ61"/>
  <c r="BQ60"/>
  <c r="BQ59"/>
  <c r="BQ58"/>
  <c r="BQ57"/>
  <c r="BQ56"/>
  <c r="BQ55"/>
  <c r="BQ54"/>
  <c r="BQ53"/>
  <c r="BQ52"/>
  <c r="BQ51"/>
  <c r="BQ50"/>
  <c r="BQ49"/>
  <c r="BQ48"/>
  <c r="BQ47"/>
  <c r="BQ46"/>
  <c r="BQ45"/>
  <c r="BQ44"/>
  <c r="BQ43"/>
  <c r="BQ42"/>
  <c r="BQ41"/>
  <c r="BQ40"/>
  <c r="BQ39"/>
  <c r="BQ38"/>
  <c r="BQ37"/>
  <c r="BQ36"/>
  <c r="BQ35"/>
  <c r="BQ34"/>
  <c r="BQ33"/>
  <c r="BQ32"/>
  <c r="BQ31"/>
  <c r="BQ30"/>
  <c r="BQ29"/>
  <c r="BO85"/>
  <c r="BO84"/>
  <c r="BO83"/>
  <c r="BO82"/>
  <c r="BO81"/>
  <c r="BO80"/>
  <c r="BO79"/>
  <c r="BO78"/>
  <c r="BO77"/>
  <c r="BO76"/>
  <c r="BO75"/>
  <c r="BO74"/>
  <c r="BO73"/>
  <c r="BO72"/>
  <c r="BO71"/>
  <c r="BO70"/>
  <c r="BO69"/>
  <c r="BO68"/>
  <c r="BO67"/>
  <c r="BO66"/>
  <c r="BO65"/>
  <c r="BO64"/>
  <c r="BO63"/>
  <c r="BO62"/>
  <c r="BO61"/>
  <c r="BO60"/>
  <c r="BO59"/>
  <c r="BO58"/>
  <c r="BO57"/>
  <c r="BO56"/>
  <c r="BO55"/>
  <c r="BO54"/>
  <c r="BO53"/>
  <c r="BO52"/>
  <c r="BO51"/>
  <c r="BO50"/>
  <c r="BO49"/>
  <c r="BO48"/>
  <c r="BO47"/>
  <c r="BO46"/>
  <c r="BO45"/>
  <c r="BO44"/>
  <c r="BO43"/>
  <c r="BO42"/>
  <c r="BO41"/>
  <c r="BO40"/>
  <c r="BO39"/>
  <c r="BO38"/>
  <c r="BO37"/>
  <c r="BO36"/>
  <c r="BO35"/>
  <c r="BO34"/>
  <c r="BO33"/>
  <c r="BO32"/>
  <c r="BO31"/>
  <c r="BO30"/>
  <c r="BO29"/>
  <c r="BO28"/>
  <c r="BO27"/>
  <c r="AX26"/>
  <c r="AV26"/>
  <c r="BD85"/>
  <c r="BC85"/>
  <c r="BB85"/>
  <c r="BA85"/>
  <c r="AZ85"/>
  <c r="BD84"/>
  <c r="BC84"/>
  <c r="BB84"/>
  <c r="BA84"/>
  <c r="AZ84"/>
  <c r="BD83"/>
  <c r="BC83"/>
  <c r="BB83"/>
  <c r="BA83"/>
  <c r="AZ83"/>
  <c r="BD82"/>
  <c r="BC82"/>
  <c r="BB82"/>
  <c r="BA82"/>
  <c r="AZ82"/>
  <c r="BD81"/>
  <c r="BC81"/>
  <c r="BB81"/>
  <c r="BA81"/>
  <c r="AZ81"/>
  <c r="BD80"/>
  <c r="BC80"/>
  <c r="BB80"/>
  <c r="BA80"/>
  <c r="AZ80"/>
  <c r="BD79"/>
  <c r="BC79"/>
  <c r="BB79"/>
  <c r="BA79"/>
  <c r="AZ79"/>
  <c r="BD78"/>
  <c r="BC78"/>
  <c r="BB78"/>
  <c r="BA78"/>
  <c r="AZ78"/>
  <c r="BD77"/>
  <c r="BC77"/>
  <c r="BB77"/>
  <c r="BA77"/>
  <c r="AZ77"/>
  <c r="BD76"/>
  <c r="BC76"/>
  <c r="BB76"/>
  <c r="BA76"/>
  <c r="AZ76"/>
  <c r="BD75"/>
  <c r="BC75"/>
  <c r="BB75"/>
  <c r="BA75"/>
  <c r="AZ75"/>
  <c r="BD74"/>
  <c r="BC74"/>
  <c r="BB74"/>
  <c r="BA74"/>
  <c r="AZ74"/>
  <c r="BD73"/>
  <c r="BC73"/>
  <c r="BB73"/>
  <c r="BA73"/>
  <c r="AZ73"/>
  <c r="BD72"/>
  <c r="BC72"/>
  <c r="BB72"/>
  <c r="BA72"/>
  <c r="AZ72"/>
  <c r="BD71"/>
  <c r="BC71"/>
  <c r="BB71"/>
  <c r="BA71"/>
  <c r="AZ71"/>
  <c r="BD70"/>
  <c r="BC70"/>
  <c r="BB70"/>
  <c r="BA70"/>
  <c r="AZ70"/>
  <c r="BD69"/>
  <c r="BC69"/>
  <c r="BB69"/>
  <c r="BA69"/>
  <c r="AZ69"/>
  <c r="BD68"/>
  <c r="BC68"/>
  <c r="BB68"/>
  <c r="BA68"/>
  <c r="AZ68"/>
  <c r="BD67"/>
  <c r="BC67"/>
  <c r="BB67"/>
  <c r="BA67"/>
  <c r="AZ67"/>
  <c r="BD66"/>
  <c r="BC66"/>
  <c r="BB66"/>
  <c r="BA66"/>
  <c r="AZ66"/>
  <c r="BD65"/>
  <c r="BC65"/>
  <c r="BB65"/>
  <c r="BA65"/>
  <c r="AZ65"/>
  <c r="BD64"/>
  <c r="BC64"/>
  <c r="BB64"/>
  <c r="BA64"/>
  <c r="AZ64"/>
  <c r="BD63"/>
  <c r="BC63"/>
  <c r="BB63"/>
  <c r="BA63"/>
  <c r="AZ63"/>
  <c r="BD62"/>
  <c r="BC62"/>
  <c r="BB62"/>
  <c r="BA62"/>
  <c r="AZ62"/>
  <c r="BD61"/>
  <c r="BC61"/>
  <c r="BB61"/>
  <c r="BA61"/>
  <c r="AZ61"/>
  <c r="BD60"/>
  <c r="BC60"/>
  <c r="BB60"/>
  <c r="BA60"/>
  <c r="AZ60"/>
  <c r="BD59"/>
  <c r="BC59"/>
  <c r="BB59"/>
  <c r="BA59"/>
  <c r="AZ59"/>
  <c r="BD58"/>
  <c r="BC58"/>
  <c r="BB58"/>
  <c r="BA58"/>
  <c r="AZ58"/>
  <c r="BD57"/>
  <c r="BC57"/>
  <c r="BB57"/>
  <c r="BA57"/>
  <c r="AZ57"/>
  <c r="BD56"/>
  <c r="BC56"/>
  <c r="BB56"/>
  <c r="BA56"/>
  <c r="AZ56"/>
  <c r="BD55"/>
  <c r="BC55"/>
  <c r="BB55"/>
  <c r="BA55"/>
  <c r="AZ55"/>
  <c r="BD54"/>
  <c r="BC54"/>
  <c r="BB54"/>
  <c r="BA54"/>
  <c r="AZ54"/>
  <c r="BD53"/>
  <c r="BC53"/>
  <c r="BB53"/>
  <c r="BA53"/>
  <c r="AZ53"/>
  <c r="BD52"/>
  <c r="BC52"/>
  <c r="BB52"/>
  <c r="BA52"/>
  <c r="AZ52"/>
  <c r="BD51"/>
  <c r="BC51"/>
  <c r="BB51"/>
  <c r="BA51"/>
  <c r="AZ51"/>
  <c r="BD50"/>
  <c r="BC50"/>
  <c r="BB50"/>
  <c r="BA50"/>
  <c r="AZ50"/>
  <c r="BD49"/>
  <c r="BC49"/>
  <c r="BB49"/>
  <c r="BA49"/>
  <c r="AZ49"/>
  <c r="BD48"/>
  <c r="BC48"/>
  <c r="BB48"/>
  <c r="BA48"/>
  <c r="AZ48"/>
  <c r="BD47"/>
  <c r="BC47"/>
  <c r="BB47"/>
  <c r="BA47"/>
  <c r="AZ47"/>
  <c r="BD46"/>
  <c r="BC46"/>
  <c r="BB46"/>
  <c r="BA46"/>
  <c r="AZ46"/>
  <c r="BD45"/>
  <c r="BC45"/>
  <c r="BB45"/>
  <c r="BA45"/>
  <c r="AZ45"/>
  <c r="BD44"/>
  <c r="BC44"/>
  <c r="BB44"/>
  <c r="BA44"/>
  <c r="AZ44"/>
  <c r="BD43"/>
  <c r="BC43"/>
  <c r="BB43"/>
  <c r="BA43"/>
  <c r="AZ43"/>
  <c r="BD42"/>
  <c r="BC42"/>
  <c r="BB42"/>
  <c r="BA42"/>
  <c r="AZ42"/>
  <c r="BD41"/>
  <c r="BC41"/>
  <c r="BB41"/>
  <c r="BA41"/>
  <c r="AZ41"/>
  <c r="BD40"/>
  <c r="BC40"/>
  <c r="BB40"/>
  <c r="BA40"/>
  <c r="AZ40"/>
  <c r="BD39"/>
  <c r="BC39"/>
  <c r="BB39"/>
  <c r="BA39"/>
  <c r="AZ39"/>
  <c r="BD38"/>
  <c r="BC38"/>
  <c r="BB38"/>
  <c r="BA38"/>
  <c r="AZ38"/>
  <c r="BD37"/>
  <c r="BC37"/>
  <c r="BB37"/>
  <c r="BA37"/>
  <c r="AZ37"/>
  <c r="BD36"/>
  <c r="BC36"/>
  <c r="BB36"/>
  <c r="BA36"/>
  <c r="AZ36"/>
  <c r="BD35"/>
  <c r="BC35"/>
  <c r="BB35"/>
  <c r="BA35"/>
  <c r="AZ35"/>
  <c r="BD34"/>
  <c r="BC34"/>
  <c r="BB34"/>
  <c r="BA34"/>
  <c r="AZ34"/>
  <c r="BD33"/>
  <c r="BC33"/>
  <c r="BB33"/>
  <c r="BA33"/>
  <c r="AZ33"/>
  <c r="BD32"/>
  <c r="BC32"/>
  <c r="BB32"/>
  <c r="BA32"/>
  <c r="AZ32"/>
  <c r="BD31"/>
  <c r="BC31"/>
  <c r="BB31"/>
  <c r="BA31"/>
  <c r="AZ31"/>
  <c r="BD30"/>
  <c r="BC30"/>
  <c r="BB30"/>
  <c r="BA30"/>
  <c r="AZ30"/>
  <c r="BD29"/>
  <c r="BC29"/>
  <c r="BB29"/>
  <c r="BA29"/>
  <c r="AZ29"/>
  <c r="BD28"/>
  <c r="BC28"/>
  <c r="BB28"/>
  <c r="BA28"/>
  <c r="AZ28"/>
  <c r="BD27"/>
  <c r="BC27"/>
  <c r="BB27"/>
  <c r="BA27"/>
  <c r="AZ27"/>
  <c r="BD26"/>
  <c r="BC26"/>
  <c r="BB26"/>
  <c r="BA26"/>
  <c r="AZ26"/>
  <c r="AV85"/>
  <c r="AV84"/>
  <c r="AV83"/>
  <c r="AV82"/>
  <c r="AV81"/>
  <c r="AV80"/>
  <c r="AV79"/>
  <c r="AV78"/>
  <c r="AV77"/>
  <c r="AV76"/>
  <c r="AV75"/>
  <c r="AV74"/>
  <c r="AV73"/>
  <c r="AV72"/>
  <c r="AV71"/>
  <c r="AV70"/>
  <c r="AV69"/>
  <c r="AV68"/>
  <c r="AV67"/>
  <c r="AV66"/>
  <c r="AV65"/>
  <c r="AV64"/>
  <c r="AV63"/>
  <c r="AV62"/>
  <c r="AV61"/>
  <c r="AV60"/>
  <c r="AV59"/>
  <c r="AV58"/>
  <c r="AV57"/>
  <c r="AV56"/>
  <c r="AV55"/>
  <c r="AV54"/>
  <c r="AV53"/>
  <c r="AV52"/>
  <c r="AV51"/>
  <c r="AV50"/>
  <c r="AV49"/>
  <c r="AV48"/>
  <c r="AV47"/>
  <c r="AV46"/>
  <c r="AV45"/>
  <c r="AV44"/>
  <c r="AV43"/>
  <c r="AV42"/>
  <c r="AV41"/>
  <c r="AV40"/>
  <c r="AV39"/>
  <c r="AV38"/>
  <c r="AV37"/>
  <c r="AV36"/>
  <c r="AV35"/>
  <c r="AV34"/>
  <c r="AV33"/>
  <c r="AV32"/>
  <c r="AV31"/>
  <c r="AV30"/>
  <c r="AV29"/>
  <c r="AV28"/>
  <c r="AV27"/>
  <c r="AQ26"/>
  <c r="AQ27" s="1"/>
  <c r="AQ28" s="1"/>
  <c r="AQ29" s="1"/>
  <c r="AQ30" s="1"/>
  <c r="AP24"/>
  <c r="AT26"/>
  <c r="AT27" s="1"/>
  <c r="AX27" s="1"/>
  <c r="S28"/>
  <c r="S27"/>
  <c r="V26"/>
  <c r="S32"/>
  <c r="S30"/>
  <c r="S83"/>
  <c r="S57"/>
  <c r="S70"/>
  <c r="S73"/>
  <c r="S71"/>
  <c r="S33"/>
  <c r="S69"/>
  <c r="S51"/>
  <c r="S43"/>
  <c r="S60"/>
  <c r="S40"/>
  <c r="S46"/>
  <c r="S64"/>
  <c r="S53"/>
  <c r="S82"/>
  <c r="S49"/>
  <c r="S56"/>
  <c r="S79"/>
  <c r="S38"/>
  <c r="S68"/>
  <c r="S77"/>
  <c r="S62"/>
  <c r="S41"/>
  <c r="S42"/>
  <c r="S34"/>
  <c r="S39"/>
  <c r="S47"/>
  <c r="S84"/>
  <c r="S50"/>
  <c r="S81"/>
  <c r="S52"/>
  <c r="S66"/>
  <c r="S65"/>
  <c r="S76"/>
  <c r="S75"/>
  <c r="S31"/>
  <c r="S74"/>
  <c r="S55"/>
  <c r="S54"/>
  <c r="S63"/>
  <c r="S85"/>
  <c r="S78"/>
  <c r="S67"/>
  <c r="S59"/>
  <c r="S37"/>
  <c r="S44"/>
  <c r="S45"/>
  <c r="S48"/>
  <c r="S80"/>
  <c r="S72"/>
  <c r="S58"/>
  <c r="S29"/>
  <c r="S61"/>
  <c r="S36"/>
  <c r="S35"/>
  <c r="BZ27"/>
  <c r="BZ28" s="1"/>
  <c r="BZ29" s="1"/>
  <c r="BZ30" s="1"/>
  <c r="BZ31" s="1"/>
  <c r="BZ32" s="1"/>
  <c r="BZ33" s="1"/>
  <c r="BZ34" s="1"/>
  <c r="BZ35" s="1"/>
  <c r="BZ36" s="1"/>
  <c r="BZ37" s="1"/>
  <c r="BZ38" s="1"/>
  <c r="BZ39" s="1"/>
  <c r="BZ40" s="1"/>
  <c r="BZ41" s="1"/>
  <c r="BZ42" s="1"/>
  <c r="BZ43" s="1"/>
  <c r="BZ44" s="1"/>
  <c r="BZ45" s="1"/>
  <c r="BZ46" s="1"/>
  <c r="BZ47" s="1"/>
  <c r="BZ48" s="1"/>
  <c r="BZ49" s="1"/>
  <c r="BZ50" s="1"/>
  <c r="BZ51" s="1"/>
  <c r="BZ52" s="1"/>
  <c r="BZ53" s="1"/>
  <c r="BZ54" s="1"/>
  <c r="BZ55" s="1"/>
  <c r="BZ56" s="1"/>
  <c r="BZ57" s="1"/>
  <c r="BZ58" s="1"/>
  <c r="BZ59" s="1"/>
  <c r="BZ60" s="1"/>
  <c r="BZ61" s="1"/>
  <c r="BZ62" s="1"/>
  <c r="BZ63" s="1"/>
  <c r="BZ64" s="1"/>
  <c r="BZ65" s="1"/>
  <c r="BZ66" s="1"/>
  <c r="BZ67" s="1"/>
  <c r="BZ68" s="1"/>
  <c r="BZ69" s="1"/>
  <c r="BZ70" s="1"/>
  <c r="BZ71" s="1"/>
  <c r="BZ72" s="1"/>
  <c r="BZ73" s="1"/>
  <c r="BZ74" s="1"/>
  <c r="BZ75" s="1"/>
  <c r="BZ76" s="1"/>
  <c r="BZ77" s="1"/>
  <c r="BZ78" s="1"/>
  <c r="BZ79" s="1"/>
  <c r="BZ80" s="1"/>
  <c r="BZ81" s="1"/>
  <c r="BZ82" s="1"/>
  <c r="BZ83" s="1"/>
  <c r="BZ84" s="1"/>
  <c r="BZ85" s="1"/>
  <c r="BG27"/>
  <c r="BG28" s="1"/>
  <c r="BG29" s="1"/>
  <c r="BG30" s="1"/>
  <c r="BG31" s="1"/>
  <c r="BG32" s="1"/>
  <c r="BG33" s="1"/>
  <c r="BG34" s="1"/>
  <c r="BG35" s="1"/>
  <c r="BG36" s="1"/>
  <c r="BG37" s="1"/>
  <c r="BG38" s="1"/>
  <c r="BG39" s="1"/>
  <c r="BG40" s="1"/>
  <c r="BG41" s="1"/>
  <c r="BG42" s="1"/>
  <c r="BG43" s="1"/>
  <c r="BG44" s="1"/>
  <c r="BG45" s="1"/>
  <c r="BG46" s="1"/>
  <c r="BG47" s="1"/>
  <c r="BG48" s="1"/>
  <c r="BG49" s="1"/>
  <c r="BG50" s="1"/>
  <c r="BG51" s="1"/>
  <c r="BG52" s="1"/>
  <c r="BG53" s="1"/>
  <c r="BG54" s="1"/>
  <c r="BG55" s="1"/>
  <c r="BG56" s="1"/>
  <c r="BG57" s="1"/>
  <c r="BG58" s="1"/>
  <c r="BG59" s="1"/>
  <c r="BG60" s="1"/>
  <c r="BG61" s="1"/>
  <c r="BG62" s="1"/>
  <c r="BG63" s="1"/>
  <c r="BG64" s="1"/>
  <c r="BG65" s="1"/>
  <c r="BG66" s="1"/>
  <c r="BG67" s="1"/>
  <c r="BG68" s="1"/>
  <c r="BG69" s="1"/>
  <c r="BG70" s="1"/>
  <c r="BG71" s="1"/>
  <c r="BG72" s="1"/>
  <c r="BG73" s="1"/>
  <c r="BG74" s="1"/>
  <c r="BG75" s="1"/>
  <c r="BG76" s="1"/>
  <c r="BG77" s="1"/>
  <c r="BG78" s="1"/>
  <c r="BG79" s="1"/>
  <c r="BG80" s="1"/>
  <c r="BG81" s="1"/>
  <c r="BG82" s="1"/>
  <c r="BG83" s="1"/>
  <c r="BG84" s="1"/>
  <c r="BG85" s="1"/>
  <c r="A30" i="15"/>
  <c r="A31" s="1"/>
  <c r="D29"/>
  <c r="C29"/>
  <c r="B29"/>
  <c r="D28"/>
  <c r="C28"/>
  <c r="C11"/>
  <c r="A11"/>
  <c r="B11" s="1"/>
  <c r="B10"/>
  <c r="D9"/>
  <c r="C9"/>
  <c r="M10" i="11"/>
  <c r="M11" s="1"/>
  <c r="M12" s="1"/>
  <c r="M13" s="1"/>
  <c r="M14" s="1"/>
  <c r="M15" s="1"/>
  <c r="M16" s="1"/>
  <c r="M17" s="1"/>
  <c r="M18" s="1"/>
  <c r="M19" s="1"/>
  <c r="M20" s="1"/>
  <c r="M21" s="1"/>
  <c r="M22" s="1"/>
  <c r="M23" s="1"/>
  <c r="M24" s="1"/>
  <c r="M25" s="1"/>
  <c r="M26" s="1"/>
  <c r="M27" s="1"/>
  <c r="M28" s="1"/>
  <c r="M29" s="1"/>
  <c r="G10"/>
  <c r="G11" s="1"/>
  <c r="G12" s="1"/>
  <c r="G13" s="1"/>
  <c r="G14" s="1"/>
  <c r="G15" s="1"/>
  <c r="G16" s="1"/>
  <c r="G17" s="1"/>
  <c r="G18" s="1"/>
  <c r="G19" s="1"/>
  <c r="G20" s="1"/>
  <c r="G21" s="1"/>
  <c r="G22" s="1"/>
  <c r="G23" s="1"/>
  <c r="G24" s="1"/>
  <c r="G25" s="1"/>
  <c r="G26" s="1"/>
  <c r="G27" s="1"/>
  <c r="G28" s="1"/>
  <c r="G29" s="1"/>
  <c r="A10"/>
  <c r="A11" s="1"/>
  <c r="A12" s="1"/>
  <c r="A13" s="1"/>
  <c r="A14" s="1"/>
  <c r="A15" s="1"/>
  <c r="A16" s="1"/>
  <c r="A17" s="1"/>
  <c r="A18" s="1"/>
  <c r="A19" s="1"/>
  <c r="A20" s="1"/>
  <c r="A21" s="1"/>
  <c r="A22" s="1"/>
  <c r="A23" s="1"/>
  <c r="A24" s="1"/>
  <c r="A25" s="1"/>
  <c r="A26" s="1"/>
  <c r="A27" s="1"/>
  <c r="A28" s="1"/>
  <c r="A29" s="1"/>
  <c r="BX84" i="16" l="1"/>
  <c r="BP31"/>
  <c r="BX31" s="1"/>
  <c r="BP35"/>
  <c r="BX35" s="1"/>
  <c r="BP39"/>
  <c r="BX39" s="1"/>
  <c r="BP43"/>
  <c r="BX43" s="1"/>
  <c r="BP47"/>
  <c r="BX47" s="1"/>
  <c r="BP51"/>
  <c r="BX51" s="1"/>
  <c r="BP55"/>
  <c r="BX55" s="1"/>
  <c r="BP59"/>
  <c r="BX59" s="1"/>
  <c r="BP63"/>
  <c r="BX63" s="1"/>
  <c r="BP67"/>
  <c r="BX67" s="1"/>
  <c r="BP71"/>
  <c r="BX71" s="1"/>
  <c r="BP75"/>
  <c r="BX75" s="1"/>
  <c r="BP79"/>
  <c r="BX79" s="1"/>
  <c r="BP83"/>
  <c r="BX83" s="1"/>
  <c r="BP29"/>
  <c r="BX29" s="1"/>
  <c r="BP30"/>
  <c r="BX30" s="1"/>
  <c r="BP34"/>
  <c r="BX34" s="1"/>
  <c r="BP38"/>
  <c r="BX38" s="1"/>
  <c r="BP42"/>
  <c r="BX42" s="1"/>
  <c r="BP46"/>
  <c r="BX46" s="1"/>
  <c r="BP50"/>
  <c r="BX50" s="1"/>
  <c r="BP54"/>
  <c r="BX54" s="1"/>
  <c r="BP58"/>
  <c r="BX58" s="1"/>
  <c r="BP62"/>
  <c r="BX62" s="1"/>
  <c r="BP66"/>
  <c r="BX66" s="1"/>
  <c r="BP70"/>
  <c r="BX70" s="1"/>
  <c r="BP74"/>
  <c r="BX74" s="1"/>
  <c r="BP78"/>
  <c r="BX78" s="1"/>
  <c r="BP82"/>
  <c r="BX82" s="1"/>
  <c r="BP28"/>
  <c r="BX28" s="1"/>
  <c r="BP26"/>
  <c r="BP27"/>
  <c r="BX27" s="1"/>
  <c r="BP33"/>
  <c r="BX33" s="1"/>
  <c r="BP37"/>
  <c r="BX37" s="1"/>
  <c r="BP41"/>
  <c r="BX41" s="1"/>
  <c r="BP45"/>
  <c r="BX45" s="1"/>
  <c r="BP49"/>
  <c r="BX49" s="1"/>
  <c r="BP53"/>
  <c r="BX53" s="1"/>
  <c r="BP57"/>
  <c r="BX57" s="1"/>
  <c r="BP61"/>
  <c r="BX61" s="1"/>
  <c r="BP65"/>
  <c r="BX65" s="1"/>
  <c r="BP69"/>
  <c r="BX69" s="1"/>
  <c r="BP73"/>
  <c r="BX73" s="1"/>
  <c r="BP77"/>
  <c r="BX77" s="1"/>
  <c r="BP81"/>
  <c r="BX81" s="1"/>
  <c r="BP85"/>
  <c r="BX85" s="1"/>
  <c r="BP32"/>
  <c r="BX32" s="1"/>
  <c r="BP36"/>
  <c r="BX36" s="1"/>
  <c r="BP40"/>
  <c r="BX40" s="1"/>
  <c r="BP44"/>
  <c r="BX44" s="1"/>
  <c r="BP48"/>
  <c r="BX48" s="1"/>
  <c r="BP52"/>
  <c r="BX52" s="1"/>
  <c r="BP56"/>
  <c r="BX56" s="1"/>
  <c r="BP60"/>
  <c r="BX60" s="1"/>
  <c r="BP64"/>
  <c r="BX64" s="1"/>
  <c r="BP68"/>
  <c r="BX68" s="1"/>
  <c r="BP72"/>
  <c r="BX72" s="1"/>
  <c r="BP76"/>
  <c r="BX76" s="1"/>
  <c r="BP80"/>
  <c r="BX80" s="1"/>
  <c r="BQ24"/>
  <c r="AV24"/>
  <c r="AW26" s="1"/>
  <c r="AR29"/>
  <c r="AR28"/>
  <c r="AR27"/>
  <c r="AR26"/>
  <c r="AS26" s="1"/>
  <c r="AR30"/>
  <c r="AQ31"/>
  <c r="U26"/>
  <c r="Y26"/>
  <c r="W26"/>
  <c r="T27"/>
  <c r="AB27" s="1"/>
  <c r="T36"/>
  <c r="AF36" s="1"/>
  <c r="T72"/>
  <c r="AF72" s="1"/>
  <c r="T44"/>
  <c r="AF44" s="1"/>
  <c r="T78"/>
  <c r="AF78" s="1"/>
  <c r="T55"/>
  <c r="AA55" s="1"/>
  <c r="T76"/>
  <c r="AE76" s="1"/>
  <c r="T81"/>
  <c r="AE81" s="1"/>
  <c r="T39"/>
  <c r="W39" s="1"/>
  <c r="T62"/>
  <c r="AA62" s="1"/>
  <c r="T79"/>
  <c r="AA79" s="1"/>
  <c r="T53"/>
  <c r="AC53" s="1"/>
  <c r="T40"/>
  <c r="AA40" s="1"/>
  <c r="T69"/>
  <c r="AE69" s="1"/>
  <c r="T70"/>
  <c r="AA70" s="1"/>
  <c r="T61"/>
  <c r="AE61" s="1"/>
  <c r="T80"/>
  <c r="AF80" s="1"/>
  <c r="T37"/>
  <c r="W37" s="1"/>
  <c r="T85"/>
  <c r="AF85" s="1"/>
  <c r="T74"/>
  <c r="AF74" s="1"/>
  <c r="T65"/>
  <c r="AC65" s="1"/>
  <c r="T50"/>
  <c r="AC50" s="1"/>
  <c r="T34"/>
  <c r="AC34" s="1"/>
  <c r="T77"/>
  <c r="AD77" s="1"/>
  <c r="T56"/>
  <c r="AD56" s="1"/>
  <c r="T64"/>
  <c r="AD64" s="1"/>
  <c r="T60"/>
  <c r="AD60" s="1"/>
  <c r="T33"/>
  <c r="AD33" s="1"/>
  <c r="T57"/>
  <c r="AD57" s="1"/>
  <c r="T30"/>
  <c r="AC30" s="1"/>
  <c r="T29"/>
  <c r="AF29" s="1"/>
  <c r="T48"/>
  <c r="AF48" s="1"/>
  <c r="T59"/>
  <c r="AF59" s="1"/>
  <c r="T63"/>
  <c r="AF63" s="1"/>
  <c r="T31"/>
  <c r="AC31" s="1"/>
  <c r="T66"/>
  <c r="AC66" s="1"/>
  <c r="T84"/>
  <c r="AC84" s="1"/>
  <c r="T42"/>
  <c r="AC42" s="1"/>
  <c r="T68"/>
  <c r="AB68" s="1"/>
  <c r="T49"/>
  <c r="AB49" s="1"/>
  <c r="T28"/>
  <c r="U28" s="1"/>
  <c r="T43"/>
  <c r="AB43" s="1"/>
  <c r="T71"/>
  <c r="AB71" s="1"/>
  <c r="T83"/>
  <c r="AB83" s="1"/>
  <c r="AD26"/>
  <c r="T58"/>
  <c r="AA58" s="1"/>
  <c r="T45"/>
  <c r="AA45" s="1"/>
  <c r="T67"/>
  <c r="W67" s="1"/>
  <c r="T54"/>
  <c r="AA54" s="1"/>
  <c r="T75"/>
  <c r="X75" s="1"/>
  <c r="T52"/>
  <c r="AC52" s="1"/>
  <c r="T47"/>
  <c r="X47" s="1"/>
  <c r="T41"/>
  <c r="AC41" s="1"/>
  <c r="T38"/>
  <c r="Z38" s="1"/>
  <c r="T82"/>
  <c r="Z82" s="1"/>
  <c r="T46"/>
  <c r="Z46" s="1"/>
  <c r="T51"/>
  <c r="Z51" s="1"/>
  <c r="T73"/>
  <c r="Z73" s="1"/>
  <c r="AT28"/>
  <c r="AA80"/>
  <c r="T32"/>
  <c r="Y79"/>
  <c r="W29"/>
  <c r="AA78"/>
  <c r="V39"/>
  <c r="V40"/>
  <c r="V70"/>
  <c r="Z78"/>
  <c r="AF76"/>
  <c r="Z39"/>
  <c r="U61"/>
  <c r="AC72"/>
  <c r="AC80"/>
  <c r="AC44"/>
  <c r="Y78"/>
  <c r="V33"/>
  <c r="AE65"/>
  <c r="Y77"/>
  <c r="AE56"/>
  <c r="AA60"/>
  <c r="AB29"/>
  <c r="AB78"/>
  <c r="AC76"/>
  <c r="AB65"/>
  <c r="AC39"/>
  <c r="AF53"/>
  <c r="T35"/>
  <c r="B31" i="15"/>
  <c r="A32"/>
  <c r="D10"/>
  <c r="C30"/>
  <c r="D31"/>
  <c r="E9"/>
  <c r="C10"/>
  <c r="D11"/>
  <c r="A12"/>
  <c r="B30"/>
  <c r="C31"/>
  <c r="D32"/>
  <c r="E28"/>
  <c r="D30"/>
  <c r="AF83" i="16" l="1"/>
  <c r="X81"/>
  <c r="X44"/>
  <c r="V53"/>
  <c r="AB77"/>
  <c r="AE33"/>
  <c r="U44"/>
  <c r="X33"/>
  <c r="AB81"/>
  <c r="AD52"/>
  <c r="U60"/>
  <c r="AA34"/>
  <c r="Y76"/>
  <c r="Z34"/>
  <c r="AB60"/>
  <c r="X85"/>
  <c r="Z79"/>
  <c r="AA71"/>
  <c r="Z85"/>
  <c r="AB76"/>
  <c r="AW54"/>
  <c r="AW76"/>
  <c r="AW44"/>
  <c r="AW41"/>
  <c r="AW35"/>
  <c r="AW74"/>
  <c r="Y27"/>
  <c r="U27"/>
  <c r="AW64"/>
  <c r="AW28"/>
  <c r="AW83"/>
  <c r="X80"/>
  <c r="AC56"/>
  <c r="V56"/>
  <c r="AH56" s="1"/>
  <c r="AB39"/>
  <c r="AB56"/>
  <c r="W57"/>
  <c r="Y56"/>
  <c r="Z40"/>
  <c r="X65"/>
  <c r="AB40"/>
  <c r="V80"/>
  <c r="Y40"/>
  <c r="AA27"/>
  <c r="X27"/>
  <c r="AW80"/>
  <c r="AW48"/>
  <c r="AW57"/>
  <c r="AW51"/>
  <c r="AW62"/>
  <c r="BR26"/>
  <c r="BR85"/>
  <c r="BR81"/>
  <c r="BR77"/>
  <c r="BR73"/>
  <c r="BR69"/>
  <c r="BR65"/>
  <c r="BR61"/>
  <c r="BR57"/>
  <c r="BR53"/>
  <c r="BR49"/>
  <c r="BR45"/>
  <c r="BR41"/>
  <c r="BR37"/>
  <c r="BR33"/>
  <c r="BR29"/>
  <c r="BR82"/>
  <c r="BR78"/>
  <c r="BR74"/>
  <c r="BR70"/>
  <c r="BR66"/>
  <c r="BR62"/>
  <c r="BR58"/>
  <c r="BR54"/>
  <c r="BR50"/>
  <c r="BR46"/>
  <c r="BR42"/>
  <c r="BR38"/>
  <c r="BR34"/>
  <c r="BR30"/>
  <c r="BR83"/>
  <c r="BR79"/>
  <c r="BR75"/>
  <c r="BR71"/>
  <c r="BR67"/>
  <c r="BR63"/>
  <c r="BR59"/>
  <c r="BR55"/>
  <c r="BR51"/>
  <c r="BR47"/>
  <c r="BR43"/>
  <c r="BR39"/>
  <c r="BR35"/>
  <c r="BR31"/>
  <c r="BR27"/>
  <c r="BR84"/>
  <c r="BR80"/>
  <c r="BR76"/>
  <c r="BR72"/>
  <c r="BR68"/>
  <c r="BR64"/>
  <c r="BR60"/>
  <c r="BR56"/>
  <c r="BR52"/>
  <c r="BR48"/>
  <c r="BR44"/>
  <c r="BR40"/>
  <c r="BR36"/>
  <c r="BR32"/>
  <c r="BR28"/>
  <c r="AB57"/>
  <c r="AA65"/>
  <c r="AF39"/>
  <c r="AE78"/>
  <c r="X39"/>
  <c r="V65"/>
  <c r="X78"/>
  <c r="AC57"/>
  <c r="Y39"/>
  <c r="U78"/>
  <c r="Y80"/>
  <c r="Y65"/>
  <c r="V78"/>
  <c r="AF27"/>
  <c r="AW60"/>
  <c r="AW73"/>
  <c r="AW67"/>
  <c r="AW66"/>
  <c r="AW32"/>
  <c r="AW77"/>
  <c r="AW61"/>
  <c r="AW45"/>
  <c r="AW29"/>
  <c r="AW71"/>
  <c r="AW55"/>
  <c r="AW39"/>
  <c r="AW38"/>
  <c r="AW50"/>
  <c r="AW46"/>
  <c r="AW58"/>
  <c r="AW68"/>
  <c r="AW52"/>
  <c r="AW36"/>
  <c r="AW81"/>
  <c r="AW65"/>
  <c r="AW49"/>
  <c r="AW33"/>
  <c r="AW75"/>
  <c r="AW59"/>
  <c r="AW43"/>
  <c r="AW27"/>
  <c r="AW34"/>
  <c r="AW30"/>
  <c r="AW42"/>
  <c r="AW72"/>
  <c r="AW56"/>
  <c r="AW40"/>
  <c r="AW85"/>
  <c r="AW69"/>
  <c r="AW53"/>
  <c r="AW37"/>
  <c r="AW79"/>
  <c r="AW63"/>
  <c r="AW47"/>
  <c r="AW31"/>
  <c r="AW70"/>
  <c r="AW82"/>
  <c r="AW78"/>
  <c r="AW84"/>
  <c r="AA53"/>
  <c r="X40"/>
  <c r="AD41"/>
  <c r="AB80"/>
  <c r="Y57"/>
  <c r="AE57"/>
  <c r="U56"/>
  <c r="AA56"/>
  <c r="W65"/>
  <c r="AD39"/>
  <c r="AC78"/>
  <c r="X57"/>
  <c r="X56"/>
  <c r="AD65"/>
  <c r="AD78"/>
  <c r="Z80"/>
  <c r="AD40"/>
  <c r="AE40"/>
  <c r="AE39"/>
  <c r="W61"/>
  <c r="AF40"/>
  <c r="U57"/>
  <c r="AA57"/>
  <c r="W56"/>
  <c r="V57"/>
  <c r="U80"/>
  <c r="AF57"/>
  <c r="AF56"/>
  <c r="U39"/>
  <c r="AD80"/>
  <c r="Z56"/>
  <c r="W78"/>
  <c r="W40"/>
  <c r="AA39"/>
  <c r="AE80"/>
  <c r="AX28"/>
  <c r="U51"/>
  <c r="AC40"/>
  <c r="Z65"/>
  <c r="AF65"/>
  <c r="AQ32"/>
  <c r="AR31"/>
  <c r="U65"/>
  <c r="AF68"/>
  <c r="AB85"/>
  <c r="X72"/>
  <c r="W34"/>
  <c r="Z70"/>
  <c r="U85"/>
  <c r="AB70"/>
  <c r="X70"/>
  <c r="X79"/>
  <c r="AB34"/>
  <c r="AD47"/>
  <c r="V74"/>
  <c r="AB72"/>
  <c r="X61"/>
  <c r="W33"/>
  <c r="AC60"/>
  <c r="AE77"/>
  <c r="X34"/>
  <c r="Y85"/>
  <c r="U72"/>
  <c r="Y34"/>
  <c r="U76"/>
  <c r="Z72"/>
  <c r="V79"/>
  <c r="AA72"/>
  <c r="AC70"/>
  <c r="AE85"/>
  <c r="AD27"/>
  <c r="AC27"/>
  <c r="AF71"/>
  <c r="V34"/>
  <c r="W60"/>
  <c r="AD76"/>
  <c r="AD85"/>
  <c r="AF34"/>
  <c r="W72"/>
  <c r="W76"/>
  <c r="AF70"/>
  <c r="AF79"/>
  <c r="Y52"/>
  <c r="X76"/>
  <c r="X29"/>
  <c r="Y33"/>
  <c r="Y60"/>
  <c r="AE60"/>
  <c r="W77"/>
  <c r="AE34"/>
  <c r="AA74"/>
  <c r="V60"/>
  <c r="V77"/>
  <c r="AD81"/>
  <c r="AC85"/>
  <c r="Y72"/>
  <c r="AF60"/>
  <c r="AD34"/>
  <c r="Z76"/>
  <c r="V85"/>
  <c r="AD44"/>
  <c r="AD72"/>
  <c r="AD79"/>
  <c r="V76"/>
  <c r="AA44"/>
  <c r="Y70"/>
  <c r="Z27"/>
  <c r="AE27"/>
  <c r="V27"/>
  <c r="W27"/>
  <c r="AB28"/>
  <c r="V28"/>
  <c r="AT29"/>
  <c r="Z57"/>
  <c r="U40"/>
  <c r="X53"/>
  <c r="AC81"/>
  <c r="AB74"/>
  <c r="AC33"/>
  <c r="U77"/>
  <c r="AA77"/>
  <c r="W74"/>
  <c r="Z53"/>
  <c r="Y81"/>
  <c r="Y44"/>
  <c r="Y61"/>
  <c r="X77"/>
  <c r="AD74"/>
  <c r="V44"/>
  <c r="AB33"/>
  <c r="AB46"/>
  <c r="AB44"/>
  <c r="AB61"/>
  <c r="U33"/>
  <c r="AA33"/>
  <c r="AC77"/>
  <c r="AE74"/>
  <c r="U67"/>
  <c r="U81"/>
  <c r="V61"/>
  <c r="V50"/>
  <c r="W30"/>
  <c r="W43"/>
  <c r="X30"/>
  <c r="AE64"/>
  <c r="W50"/>
  <c r="Z33"/>
  <c r="U31"/>
  <c r="X37"/>
  <c r="AF38"/>
  <c r="V58"/>
  <c r="W73"/>
  <c r="Z42"/>
  <c r="Z31"/>
  <c r="X63"/>
  <c r="V82"/>
  <c r="U58"/>
  <c r="AA31"/>
  <c r="W75"/>
  <c r="AB42"/>
  <c r="AD75"/>
  <c r="AD73"/>
  <c r="AD38"/>
  <c r="U52"/>
  <c r="AB31"/>
  <c r="U68"/>
  <c r="V45"/>
  <c r="AE82"/>
  <c r="X50"/>
  <c r="X74"/>
  <c r="U59"/>
  <c r="Y45"/>
  <c r="AC61"/>
  <c r="AA26"/>
  <c r="AF81"/>
  <c r="AF55"/>
  <c r="AD61"/>
  <c r="V51"/>
  <c r="AD82"/>
  <c r="U71"/>
  <c r="AA68"/>
  <c r="AF82"/>
  <c r="Y82"/>
  <c r="AD68"/>
  <c r="AD31"/>
  <c r="U45"/>
  <c r="U29"/>
  <c r="Y71"/>
  <c r="AC28"/>
  <c r="AE68"/>
  <c r="X82"/>
  <c r="AF77"/>
  <c r="Z81"/>
  <c r="X31"/>
  <c r="Z44"/>
  <c r="Z61"/>
  <c r="AA82"/>
  <c r="Z77"/>
  <c r="W44"/>
  <c r="U53"/>
  <c r="W45"/>
  <c r="AF54"/>
  <c r="AE71"/>
  <c r="Y68"/>
  <c r="AE31"/>
  <c r="AF33"/>
  <c r="AB53"/>
  <c r="V52"/>
  <c r="Y74"/>
  <c r="Z59"/>
  <c r="Z45"/>
  <c r="V29"/>
  <c r="U82"/>
  <c r="AE52"/>
  <c r="AD71"/>
  <c r="AD53"/>
  <c r="V81"/>
  <c r="Y31"/>
  <c r="AE44"/>
  <c r="W81"/>
  <c r="U74"/>
  <c r="AA61"/>
  <c r="X52"/>
  <c r="X28"/>
  <c r="AF62"/>
  <c r="U84"/>
  <c r="Z26"/>
  <c r="Y64"/>
  <c r="AD51"/>
  <c r="V84"/>
  <c r="U54"/>
  <c r="Y59"/>
  <c r="AE26"/>
  <c r="Y28"/>
  <c r="AE84"/>
  <c r="X64"/>
  <c r="X84"/>
  <c r="AD36"/>
  <c r="AD84"/>
  <c r="AA69"/>
  <c r="W62"/>
  <c r="Z50"/>
  <c r="AE37"/>
  <c r="X69"/>
  <c r="AB54"/>
  <c r="AF41"/>
  <c r="Y54"/>
  <c r="AA84"/>
  <c r="V37"/>
  <c r="AA63"/>
  <c r="AE59"/>
  <c r="AE72"/>
  <c r="W36"/>
  <c r="U69"/>
  <c r="AE79"/>
  <c r="AA85"/>
  <c r="Y55"/>
  <c r="Y37"/>
  <c r="AE28"/>
  <c r="AF73"/>
  <c r="X60"/>
  <c r="AB79"/>
  <c r="X42"/>
  <c r="V54"/>
  <c r="V59"/>
  <c r="V72"/>
  <c r="AF26"/>
  <c r="W38"/>
  <c r="AD70"/>
  <c r="Z60"/>
  <c r="AE70"/>
  <c r="AC79"/>
  <c r="AA76"/>
  <c r="W85"/>
  <c r="W80"/>
  <c r="AF47"/>
  <c r="AC49"/>
  <c r="V48"/>
  <c r="V46"/>
  <c r="X48"/>
  <c r="AB66"/>
  <c r="Y48"/>
  <c r="AA83"/>
  <c r="AE66"/>
  <c r="V69"/>
  <c r="Z64"/>
  <c r="AB55"/>
  <c r="U83"/>
  <c r="U46"/>
  <c r="V49"/>
  <c r="AA37"/>
  <c r="AF69"/>
  <c r="AB50"/>
  <c r="U66"/>
  <c r="AB37"/>
  <c r="AB48"/>
  <c r="U64"/>
  <c r="AA64"/>
  <c r="AD46"/>
  <c r="AD55"/>
  <c r="Y67"/>
  <c r="AC37"/>
  <c r="AC48"/>
  <c r="U36"/>
  <c r="W83"/>
  <c r="Y49"/>
  <c r="AE49"/>
  <c r="AA66"/>
  <c r="AF64"/>
  <c r="U62"/>
  <c r="V47"/>
  <c r="X66"/>
  <c r="V67"/>
  <c r="Z37"/>
  <c r="Z48"/>
  <c r="AE46"/>
  <c r="AD69"/>
  <c r="AD49"/>
  <c r="V62"/>
  <c r="AD66"/>
  <c r="AA36"/>
  <c r="W69"/>
  <c r="AC62"/>
  <c r="Y30"/>
  <c r="Z74"/>
  <c r="U50"/>
  <c r="AB64"/>
  <c r="X49"/>
  <c r="Z66"/>
  <c r="X55"/>
  <c r="X67"/>
  <c r="X36"/>
  <c r="W64"/>
  <c r="AE50"/>
  <c r="Z69"/>
  <c r="Z62"/>
  <c r="U47"/>
  <c r="AC67"/>
  <c r="Y36"/>
  <c r="AC83"/>
  <c r="U49"/>
  <c r="AA49"/>
  <c r="W66"/>
  <c r="X46"/>
  <c r="AB62"/>
  <c r="AB47"/>
  <c r="Y50"/>
  <c r="V55"/>
  <c r="Z67"/>
  <c r="AD37"/>
  <c r="AD48"/>
  <c r="V36"/>
  <c r="AA46"/>
  <c r="AA47"/>
  <c r="AD62"/>
  <c r="AE36"/>
  <c r="AC69"/>
  <c r="Y62"/>
  <c r="AE62"/>
  <c r="AE55"/>
  <c r="X83"/>
  <c r="AF49"/>
  <c r="X62"/>
  <c r="Y47"/>
  <c r="AF66"/>
  <c r="AC55"/>
  <c r="AB67"/>
  <c r="AB36"/>
  <c r="AC64"/>
  <c r="AA50"/>
  <c r="Z83"/>
  <c r="V64"/>
  <c r="Z49"/>
  <c r="Z47"/>
  <c r="V66"/>
  <c r="U55"/>
  <c r="U37"/>
  <c r="U48"/>
  <c r="AC36"/>
  <c r="Y83"/>
  <c r="AE83"/>
  <c r="W49"/>
  <c r="AB69"/>
  <c r="AF46"/>
  <c r="AD50"/>
  <c r="Z55"/>
  <c r="Z36"/>
  <c r="Y46"/>
  <c r="W47"/>
  <c r="AD83"/>
  <c r="W55"/>
  <c r="Y69"/>
  <c r="W53"/>
  <c r="AF50"/>
  <c r="AF37"/>
  <c r="Z54"/>
  <c r="AD67"/>
  <c r="AB26"/>
  <c r="W51"/>
  <c r="AC46"/>
  <c r="AE47"/>
  <c r="V83"/>
  <c r="Y84"/>
  <c r="Y66"/>
  <c r="AA59"/>
  <c r="AA48"/>
  <c r="W70"/>
  <c r="Y53"/>
  <c r="AE53"/>
  <c r="W79"/>
  <c r="AA81"/>
  <c r="AE67"/>
  <c r="AA67"/>
  <c r="AC74"/>
  <c r="AF61"/>
  <c r="AA51"/>
  <c r="W46"/>
  <c r="AE41"/>
  <c r="W48"/>
  <c r="U70"/>
  <c r="U79"/>
  <c r="U34"/>
  <c r="AD59"/>
  <c r="AC51"/>
  <c r="AA41"/>
  <c r="X41"/>
  <c r="W54"/>
  <c r="AC26"/>
  <c r="AE54"/>
  <c r="AF28"/>
  <c r="Z84"/>
  <c r="X59"/>
  <c r="U41"/>
  <c r="AB84"/>
  <c r="AC54"/>
  <c r="AC59"/>
  <c r="AA28"/>
  <c r="W84"/>
  <c r="X51"/>
  <c r="V41"/>
  <c r="AD54"/>
  <c r="AB51"/>
  <c r="Y41"/>
  <c r="AF84"/>
  <c r="X54"/>
  <c r="AB59"/>
  <c r="Z28"/>
  <c r="Z41"/>
  <c r="W28"/>
  <c r="AF51"/>
  <c r="AB41"/>
  <c r="X26"/>
  <c r="Y51"/>
  <c r="AE51"/>
  <c r="W41"/>
  <c r="AD28"/>
  <c r="W59"/>
  <c r="AE48"/>
  <c r="AF67"/>
  <c r="AC47"/>
  <c r="AC75"/>
  <c r="AB73"/>
  <c r="X43"/>
  <c r="AB38"/>
  <c r="AF42"/>
  <c r="AB63"/>
  <c r="Z43"/>
  <c r="U75"/>
  <c r="U63"/>
  <c r="Y58"/>
  <c r="AA30"/>
  <c r="AC43"/>
  <c r="AE42"/>
  <c r="V75"/>
  <c r="V63"/>
  <c r="Z58"/>
  <c r="AB30"/>
  <c r="AC73"/>
  <c r="AC38"/>
  <c r="AE63"/>
  <c r="AF58"/>
  <c r="AD30"/>
  <c r="AF43"/>
  <c r="Z68"/>
  <c r="Z75"/>
  <c r="Y63"/>
  <c r="Y29"/>
  <c r="AE30"/>
  <c r="W71"/>
  <c r="AE43"/>
  <c r="AD58"/>
  <c r="AA29"/>
  <c r="W58"/>
  <c r="AE58"/>
  <c r="U30"/>
  <c r="AF31"/>
  <c r="X45"/>
  <c r="X58"/>
  <c r="V30"/>
  <c r="Z71"/>
  <c r="Z52"/>
  <c r="AC45"/>
  <c r="AC58"/>
  <c r="Y43"/>
  <c r="W68"/>
  <c r="AA42"/>
  <c r="W31"/>
  <c r="AB52"/>
  <c r="AB75"/>
  <c r="Z63"/>
  <c r="AD45"/>
  <c r="Z29"/>
  <c r="AF30"/>
  <c r="Y73"/>
  <c r="AE73"/>
  <c r="W82"/>
  <c r="Y38"/>
  <c r="AE38"/>
  <c r="AA52"/>
  <c r="AE75"/>
  <c r="V43"/>
  <c r="Y42"/>
  <c r="X71"/>
  <c r="AB82"/>
  <c r="X68"/>
  <c r="U42"/>
  <c r="Y75"/>
  <c r="AB45"/>
  <c r="AB58"/>
  <c r="Z30"/>
  <c r="V73"/>
  <c r="V38"/>
  <c r="V42"/>
  <c r="AF52"/>
  <c r="AF75"/>
  <c r="V31"/>
  <c r="AC63"/>
  <c r="AC29"/>
  <c r="AC71"/>
  <c r="U43"/>
  <c r="AA43"/>
  <c r="AC68"/>
  <c r="W42"/>
  <c r="X73"/>
  <c r="X38"/>
  <c r="AD63"/>
  <c r="AD29"/>
  <c r="U73"/>
  <c r="AA73"/>
  <c r="AC82"/>
  <c r="U38"/>
  <c r="AA38"/>
  <c r="W52"/>
  <c r="AA75"/>
  <c r="V71"/>
  <c r="AD43"/>
  <c r="V68"/>
  <c r="AD42"/>
  <c r="W63"/>
  <c r="AE29"/>
  <c r="AF45"/>
  <c r="AE45"/>
  <c r="AD32"/>
  <c r="Z32"/>
  <c r="V32"/>
  <c r="AE32"/>
  <c r="Y32"/>
  <c r="AF32"/>
  <c r="AA32"/>
  <c r="U32"/>
  <c r="AB32"/>
  <c r="W32"/>
  <c r="AC32"/>
  <c r="X32"/>
  <c r="U35"/>
  <c r="V35"/>
  <c r="AF35"/>
  <c r="AB35"/>
  <c r="X35"/>
  <c r="AC35"/>
  <c r="Y35"/>
  <c r="AD35"/>
  <c r="Z35"/>
  <c r="AE35"/>
  <c r="AA35"/>
  <c r="W35"/>
  <c r="AH76"/>
  <c r="E31" i="15"/>
  <c r="E30"/>
  <c r="F28"/>
  <c r="E29"/>
  <c r="E32"/>
  <c r="B12"/>
  <c r="A13"/>
  <c r="E10"/>
  <c r="E12"/>
  <c r="E11"/>
  <c r="F9"/>
  <c r="B32"/>
  <c r="A33"/>
  <c r="C32"/>
  <c r="C12"/>
  <c r="D12"/>
  <c r="AG78" i="16" l="1"/>
  <c r="AG40"/>
  <c r="AH39"/>
  <c r="AH78"/>
  <c r="AG80"/>
  <c r="AH40"/>
  <c r="AG39"/>
  <c r="AG57"/>
  <c r="AG56"/>
  <c r="AG65"/>
  <c r="AH65"/>
  <c r="AG34"/>
  <c r="AH57"/>
  <c r="AH38"/>
  <c r="AX29"/>
  <c r="AH26"/>
  <c r="AH44"/>
  <c r="AR32"/>
  <c r="AQ33"/>
  <c r="AH35"/>
  <c r="AH29"/>
  <c r="AH59"/>
  <c r="AH32"/>
  <c r="AH30"/>
  <c r="AH36"/>
  <c r="AH31"/>
  <c r="AH28"/>
  <c r="AG27"/>
  <c r="AH27"/>
  <c r="AH50"/>
  <c r="AH33"/>
  <c r="AG33"/>
  <c r="AH77"/>
  <c r="AG76"/>
  <c r="AG85"/>
  <c r="AG29"/>
  <c r="AH85"/>
  <c r="AG28"/>
  <c r="AT30"/>
  <c r="AG77"/>
  <c r="AG61"/>
  <c r="AG60"/>
  <c r="AH80"/>
  <c r="AG44"/>
  <c r="AG72"/>
  <c r="AH34"/>
  <c r="AH53"/>
  <c r="AH60"/>
  <c r="AH73"/>
  <c r="AG81"/>
  <c r="AH74"/>
  <c r="AH48"/>
  <c r="AH61"/>
  <c r="AH71"/>
  <c r="AG53"/>
  <c r="AH72"/>
  <c r="AG31"/>
  <c r="AH79"/>
  <c r="AG49"/>
  <c r="AH52"/>
  <c r="AH84"/>
  <c r="AH41"/>
  <c r="AH37"/>
  <c r="AG55"/>
  <c r="AH66"/>
  <c r="AG79"/>
  <c r="AH46"/>
  <c r="AH55"/>
  <c r="AG47"/>
  <c r="AG82"/>
  <c r="AG42"/>
  <c r="AG68"/>
  <c r="AG71"/>
  <c r="AG59"/>
  <c r="AG48"/>
  <c r="AG74"/>
  <c r="AH67"/>
  <c r="AH83"/>
  <c r="AH64"/>
  <c r="AH49"/>
  <c r="AG36"/>
  <c r="AG69"/>
  <c r="AG37"/>
  <c r="AG62"/>
  <c r="AG64"/>
  <c r="AG66"/>
  <c r="AH69"/>
  <c r="AH81"/>
  <c r="AH62"/>
  <c r="AG83"/>
  <c r="AG50"/>
  <c r="AH47"/>
  <c r="AH42"/>
  <c r="AH70"/>
  <c r="AG41"/>
  <c r="AG84"/>
  <c r="AG54"/>
  <c r="AG26"/>
  <c r="AG51"/>
  <c r="AG67"/>
  <c r="AG43"/>
  <c r="AG45"/>
  <c r="AH82"/>
  <c r="AH58"/>
  <c r="AG30"/>
  <c r="AH68"/>
  <c r="AG63"/>
  <c r="AG75"/>
  <c r="AH51"/>
  <c r="AH54"/>
  <c r="AG70"/>
  <c r="AG46"/>
  <c r="AG73"/>
  <c r="AH45"/>
  <c r="AG52"/>
  <c r="AG58"/>
  <c r="AH43"/>
  <c r="AG38"/>
  <c r="AH63"/>
  <c r="AH75"/>
  <c r="AG32"/>
  <c r="AG35"/>
  <c r="F11" i="15"/>
  <c r="G9"/>
  <c r="F13"/>
  <c r="F12"/>
  <c r="F10"/>
  <c r="A14"/>
  <c r="F14" s="1"/>
  <c r="B13"/>
  <c r="C13"/>
  <c r="D13"/>
  <c r="C33"/>
  <c r="A34"/>
  <c r="D33"/>
  <c r="B33"/>
  <c r="E13"/>
  <c r="E33"/>
  <c r="F32"/>
  <c r="F30"/>
  <c r="G28"/>
  <c r="F33"/>
  <c r="F29"/>
  <c r="F31"/>
  <c r="AX30" i="16" l="1"/>
  <c r="AT31"/>
  <c r="AX31" s="1"/>
  <c r="AQ34"/>
  <c r="AR33"/>
  <c r="A35" i="15"/>
  <c r="B34"/>
  <c r="C34"/>
  <c r="D34"/>
  <c r="E34"/>
  <c r="F34"/>
  <c r="G33"/>
  <c r="G29"/>
  <c r="G32"/>
  <c r="G31"/>
  <c r="G34"/>
  <c r="G30"/>
  <c r="H28"/>
  <c r="B14"/>
  <c r="A15"/>
  <c r="C14"/>
  <c r="D14"/>
  <c r="E14"/>
  <c r="G12"/>
  <c r="G15"/>
  <c r="H9"/>
  <c r="G14"/>
  <c r="G10"/>
  <c r="G13"/>
  <c r="G11"/>
  <c r="AR34" i="16" l="1"/>
  <c r="AQ35"/>
  <c r="AT32"/>
  <c r="AS27"/>
  <c r="H34" i="15"/>
  <c r="H30"/>
  <c r="I28"/>
  <c r="H29"/>
  <c r="H32"/>
  <c r="H35"/>
  <c r="H31"/>
  <c r="H33"/>
  <c r="A36"/>
  <c r="H36" s="1"/>
  <c r="B35"/>
  <c r="C35"/>
  <c r="D35"/>
  <c r="E35"/>
  <c r="F35"/>
  <c r="H13"/>
  <c r="H12"/>
  <c r="H15"/>
  <c r="H11"/>
  <c r="I9"/>
  <c r="H14"/>
  <c r="H10"/>
  <c r="B15"/>
  <c r="A16"/>
  <c r="C15"/>
  <c r="D15"/>
  <c r="E15"/>
  <c r="F15"/>
  <c r="G35"/>
  <c r="AX32" i="16" l="1"/>
  <c r="AQ36"/>
  <c r="AR35"/>
  <c r="AT33"/>
  <c r="B16" i="15"/>
  <c r="A17"/>
  <c r="C16"/>
  <c r="D16"/>
  <c r="E16"/>
  <c r="F16"/>
  <c r="G16"/>
  <c r="I14"/>
  <c r="I10"/>
  <c r="I17"/>
  <c r="I16"/>
  <c r="I12"/>
  <c r="I15"/>
  <c r="I11"/>
  <c r="J9"/>
  <c r="I13"/>
  <c r="B36"/>
  <c r="C36"/>
  <c r="A37"/>
  <c r="D36"/>
  <c r="E36"/>
  <c r="F36"/>
  <c r="G36"/>
  <c r="I35"/>
  <c r="I31"/>
  <c r="I34"/>
  <c r="J28"/>
  <c r="I33"/>
  <c r="I29"/>
  <c r="I36"/>
  <c r="I32"/>
  <c r="I30"/>
  <c r="H16"/>
  <c r="AX33" i="16" l="1"/>
  <c r="AR36"/>
  <c r="AQ37"/>
  <c r="AT34"/>
  <c r="AS30"/>
  <c r="AS28"/>
  <c r="C37" i="15"/>
  <c r="A38"/>
  <c r="D37"/>
  <c r="B37"/>
  <c r="E37"/>
  <c r="F37"/>
  <c r="G37"/>
  <c r="H37"/>
  <c r="J15"/>
  <c r="J11"/>
  <c r="K9"/>
  <c r="J14"/>
  <c r="J17"/>
  <c r="J13"/>
  <c r="J16"/>
  <c r="J12"/>
  <c r="J10"/>
  <c r="J36"/>
  <c r="J32"/>
  <c r="J31"/>
  <c r="J38"/>
  <c r="J34"/>
  <c r="J30"/>
  <c r="K28"/>
  <c r="J37"/>
  <c r="J33"/>
  <c r="J29"/>
  <c r="J35"/>
  <c r="A18"/>
  <c r="J18" s="1"/>
  <c r="B17"/>
  <c r="C17"/>
  <c r="D17"/>
  <c r="E17"/>
  <c r="F17"/>
  <c r="G17"/>
  <c r="H17"/>
  <c r="I37"/>
  <c r="AX34" i="16" l="1"/>
  <c r="AQ38"/>
  <c r="AR37"/>
  <c r="AT35"/>
  <c r="AS29"/>
  <c r="K37" i="15"/>
  <c r="K33"/>
  <c r="K29"/>
  <c r="K36"/>
  <c r="K35"/>
  <c r="K31"/>
  <c r="K38"/>
  <c r="K34"/>
  <c r="K30"/>
  <c r="K32"/>
  <c r="B38"/>
  <c r="C38"/>
  <c r="D38"/>
  <c r="E38"/>
  <c r="F38"/>
  <c r="G38"/>
  <c r="H38"/>
  <c r="I38"/>
  <c r="B18"/>
  <c r="A19"/>
  <c r="C18"/>
  <c r="D18"/>
  <c r="E18"/>
  <c r="F18"/>
  <c r="G18"/>
  <c r="H18"/>
  <c r="I18"/>
  <c r="K16"/>
  <c r="K12"/>
  <c r="K19"/>
  <c r="K11"/>
  <c r="K18"/>
  <c r="K14"/>
  <c r="K10"/>
  <c r="K17"/>
  <c r="K13"/>
  <c r="K15"/>
  <c r="AX35" i="16" l="1"/>
  <c r="AR38"/>
  <c r="AQ39"/>
  <c r="AT36"/>
  <c r="B19" i="15"/>
  <c r="C19"/>
  <c r="D19"/>
  <c r="E19"/>
  <c r="F19"/>
  <c r="G19"/>
  <c r="H19"/>
  <c r="I19"/>
  <c r="J19"/>
  <c r="AX36" i="16" l="1"/>
  <c r="AQ40"/>
  <c r="AR39"/>
  <c r="AT37"/>
  <c r="AS31"/>
  <c r="AX37" l="1"/>
  <c r="AR40"/>
  <c r="AQ41"/>
  <c r="AT38"/>
  <c r="AS32"/>
  <c r="AQ42" l="1"/>
  <c r="AR41"/>
  <c r="AT39"/>
  <c r="AX38"/>
  <c r="AS33"/>
  <c r="AS34"/>
  <c r="AR42" l="1"/>
  <c r="AQ43"/>
  <c r="AT40"/>
  <c r="AX39"/>
  <c r="AQ44" l="1"/>
  <c r="AR43"/>
  <c r="AT41"/>
  <c r="AX40"/>
  <c r="AS35"/>
  <c r="AR44" l="1"/>
  <c r="AQ45"/>
  <c r="AT42"/>
  <c r="AX41"/>
  <c r="AS36"/>
  <c r="AQ46" l="1"/>
  <c r="AR45"/>
  <c r="AT43"/>
  <c r="AX42"/>
  <c r="AS37"/>
  <c r="AR46" l="1"/>
  <c r="AQ47"/>
  <c r="AT44"/>
  <c r="AX43"/>
  <c r="AS38"/>
  <c r="AQ48" l="1"/>
  <c r="AR47"/>
  <c r="AT45"/>
  <c r="AX44"/>
  <c r="AS39"/>
  <c r="AR48" l="1"/>
  <c r="AQ49"/>
  <c r="AT46"/>
  <c r="AX45"/>
  <c r="AS40"/>
  <c r="AQ50" l="1"/>
  <c r="AR49"/>
  <c r="AT47"/>
  <c r="AX46"/>
  <c r="AS41"/>
  <c r="AR50" l="1"/>
  <c r="AQ51"/>
  <c r="AT48"/>
  <c r="AX47"/>
  <c r="AS42"/>
  <c r="AQ52" l="1"/>
  <c r="AR51"/>
  <c r="AT49"/>
  <c r="AX48"/>
  <c r="AS43"/>
  <c r="AR52" l="1"/>
  <c r="AQ53"/>
  <c r="AT50"/>
  <c r="AX49"/>
  <c r="AS44"/>
  <c r="AQ54" l="1"/>
  <c r="AR53"/>
  <c r="AT51"/>
  <c r="AX50"/>
  <c r="AS45"/>
  <c r="AR54" l="1"/>
  <c r="AQ55"/>
  <c r="AT52"/>
  <c r="AX51"/>
  <c r="AS46"/>
  <c r="AQ56" l="1"/>
  <c r="AR55"/>
  <c r="AT53"/>
  <c r="AX52"/>
  <c r="AS47"/>
  <c r="AR56" l="1"/>
  <c r="AQ57"/>
  <c r="AT54"/>
  <c r="AX53"/>
  <c r="AS48"/>
  <c r="AQ58" l="1"/>
  <c r="AR57"/>
  <c r="AT55"/>
  <c r="AX54"/>
  <c r="AS49"/>
  <c r="AR58" l="1"/>
  <c r="AQ59"/>
  <c r="AT56"/>
  <c r="AX55"/>
  <c r="AS50"/>
  <c r="AQ60" l="1"/>
  <c r="AR59"/>
  <c r="AT57"/>
  <c r="AX56"/>
  <c r="AS51"/>
  <c r="AR60" l="1"/>
  <c r="AQ61"/>
  <c r="AT58"/>
  <c r="AX57"/>
  <c r="AS52"/>
  <c r="AQ62" l="1"/>
  <c r="AR61"/>
  <c r="AT59"/>
  <c r="AX58"/>
  <c r="AS53"/>
  <c r="AR62" l="1"/>
  <c r="AQ63"/>
  <c r="AT60"/>
  <c r="AX59"/>
  <c r="AS54"/>
  <c r="AQ64" l="1"/>
  <c r="AR63"/>
  <c r="AT61"/>
  <c r="AX60"/>
  <c r="AS55"/>
  <c r="AR64" l="1"/>
  <c r="AQ65"/>
  <c r="AT62"/>
  <c r="AX61"/>
  <c r="AS56"/>
  <c r="AQ66" l="1"/>
  <c r="AR65"/>
  <c r="AT63"/>
  <c r="AX62"/>
  <c r="AS57"/>
  <c r="AR66" l="1"/>
  <c r="AQ67"/>
  <c r="AT64"/>
  <c r="AX63"/>
  <c r="AS58"/>
  <c r="AQ68" l="1"/>
  <c r="AR67"/>
  <c r="AT65"/>
  <c r="AX64"/>
  <c r="AS59"/>
  <c r="AR68" l="1"/>
  <c r="AQ69"/>
  <c r="AT66"/>
  <c r="AX65"/>
  <c r="AS60"/>
  <c r="AQ70" l="1"/>
  <c r="AR69"/>
  <c r="AT67"/>
  <c r="AX66"/>
  <c r="AS61"/>
  <c r="AR70" l="1"/>
  <c r="AQ71"/>
  <c r="AT68"/>
  <c r="AX67"/>
  <c r="AS62"/>
  <c r="AQ72" l="1"/>
  <c r="AR71"/>
  <c r="AT69"/>
  <c r="AX68"/>
  <c r="AS63"/>
  <c r="AR72" l="1"/>
  <c r="AQ73"/>
  <c r="AT70"/>
  <c r="AX69"/>
  <c r="AS64"/>
  <c r="AQ74" l="1"/>
  <c r="AR73"/>
  <c r="AT71"/>
  <c r="AX70"/>
  <c r="AS65"/>
  <c r="AR74" l="1"/>
  <c r="AQ75"/>
  <c r="AT72"/>
  <c r="AX71"/>
  <c r="AS66"/>
  <c r="AQ76" l="1"/>
  <c r="AR75"/>
  <c r="AT73"/>
  <c r="AX72"/>
  <c r="AS67"/>
  <c r="AR76" l="1"/>
  <c r="AQ77"/>
  <c r="AT74"/>
  <c r="AX73"/>
  <c r="AS68"/>
  <c r="AQ78" l="1"/>
  <c r="AR77"/>
  <c r="AT75"/>
  <c r="AX74"/>
  <c r="AS69"/>
  <c r="AR78" l="1"/>
  <c r="AQ79"/>
  <c r="AT76"/>
  <c r="AX75"/>
  <c r="AS70"/>
  <c r="AQ80" l="1"/>
  <c r="AR79"/>
  <c r="AT77"/>
  <c r="AX76"/>
  <c r="AS71"/>
  <c r="AR80" l="1"/>
  <c r="AQ81"/>
  <c r="AT78"/>
  <c r="AX77"/>
  <c r="AS72"/>
  <c r="AQ82" l="1"/>
  <c r="AR81"/>
  <c r="AT79"/>
  <c r="AX78"/>
  <c r="AS73"/>
  <c r="AR82" l="1"/>
  <c r="AQ83"/>
  <c r="AT80"/>
  <c r="AX79"/>
  <c r="AS74"/>
  <c r="AQ84" l="1"/>
  <c r="AR83"/>
  <c r="AT81"/>
  <c r="AX80"/>
  <c r="AS75"/>
  <c r="AR84" l="1"/>
  <c r="AQ85"/>
  <c r="AR85" s="1"/>
  <c r="AT82"/>
  <c r="AX81"/>
  <c r="AS76"/>
  <c r="AT83" l="1"/>
  <c r="AX82"/>
  <c r="AS77"/>
  <c r="AT84" l="1"/>
  <c r="AX83"/>
  <c r="AS78"/>
  <c r="AT85" l="1"/>
  <c r="AX84"/>
  <c r="AS79"/>
  <c r="AX85" l="1"/>
  <c r="AX24" s="1"/>
  <c r="AY26" s="1"/>
  <c r="BE26" s="1"/>
  <c r="AS80"/>
  <c r="AY42" l="1"/>
  <c r="BE42" s="1"/>
  <c r="AY38"/>
  <c r="BE38" s="1"/>
  <c r="AY34"/>
  <c r="BE34" s="1"/>
  <c r="AY30"/>
  <c r="BE30" s="1"/>
  <c r="AY39"/>
  <c r="BE39" s="1"/>
  <c r="AY35"/>
  <c r="BE35" s="1"/>
  <c r="AY31"/>
  <c r="BE31" s="1"/>
  <c r="AY27"/>
  <c r="BE27" s="1"/>
  <c r="AY40"/>
  <c r="BE40" s="1"/>
  <c r="AY36"/>
  <c r="BE36" s="1"/>
  <c r="AY32"/>
  <c r="BE32" s="1"/>
  <c r="AY28"/>
  <c r="BE28" s="1"/>
  <c r="AY41"/>
  <c r="BE41" s="1"/>
  <c r="AY37"/>
  <c r="BE37" s="1"/>
  <c r="AY33"/>
  <c r="BE33" s="1"/>
  <c r="AY29"/>
  <c r="BE29" s="1"/>
  <c r="AY60"/>
  <c r="BE60" s="1"/>
  <c r="AY76"/>
  <c r="BE76" s="1"/>
  <c r="AY65"/>
  <c r="BE65" s="1"/>
  <c r="AY66"/>
  <c r="BE66" s="1"/>
  <c r="AY74"/>
  <c r="BE74" s="1"/>
  <c r="AY82"/>
  <c r="BE82" s="1"/>
  <c r="AY47"/>
  <c r="BE47" s="1"/>
  <c r="AY55"/>
  <c r="BE55" s="1"/>
  <c r="AY63"/>
  <c r="BE63" s="1"/>
  <c r="AY71"/>
  <c r="BE71" s="1"/>
  <c r="AY79"/>
  <c r="BE79" s="1"/>
  <c r="AY52"/>
  <c r="BE52" s="1"/>
  <c r="AY57"/>
  <c r="BE57" s="1"/>
  <c r="AY81"/>
  <c r="BE81" s="1"/>
  <c r="AY50"/>
  <c r="BE50" s="1"/>
  <c r="AY58"/>
  <c r="BE58" s="1"/>
  <c r="AY48"/>
  <c r="BE48" s="1"/>
  <c r="AY56"/>
  <c r="BE56" s="1"/>
  <c r="AY64"/>
  <c r="BE64" s="1"/>
  <c r="AY72"/>
  <c r="BE72" s="1"/>
  <c r="AY80"/>
  <c r="BE80" s="1"/>
  <c r="AY45"/>
  <c r="BE45" s="1"/>
  <c r="AY53"/>
  <c r="BE53" s="1"/>
  <c r="AY61"/>
  <c r="BE61" s="1"/>
  <c r="AY69"/>
  <c r="BE69" s="1"/>
  <c r="AY77"/>
  <c r="BE77" s="1"/>
  <c r="AY85"/>
  <c r="BE85" s="1"/>
  <c r="AY44"/>
  <c r="BE44" s="1"/>
  <c r="AY68"/>
  <c r="BE68" s="1"/>
  <c r="AY84"/>
  <c r="BE84" s="1"/>
  <c r="AY49"/>
  <c r="BE49" s="1"/>
  <c r="AY73"/>
  <c r="BE73" s="1"/>
  <c r="AY46"/>
  <c r="BE46" s="1"/>
  <c r="AY54"/>
  <c r="BE54" s="1"/>
  <c r="AY62"/>
  <c r="BE62" s="1"/>
  <c r="AY70"/>
  <c r="BE70" s="1"/>
  <c r="AY78"/>
  <c r="BE78" s="1"/>
  <c r="AY43"/>
  <c r="BE43" s="1"/>
  <c r="AY51"/>
  <c r="BE51" s="1"/>
  <c r="AY59"/>
  <c r="BE59" s="1"/>
  <c r="AY67"/>
  <c r="BE67" s="1"/>
  <c r="AY75"/>
  <c r="BE75" s="1"/>
  <c r="AY83"/>
  <c r="BE83" s="1"/>
  <c r="AS81"/>
  <c r="AS82" l="1"/>
  <c r="AS83" l="1"/>
  <c r="AS84" l="1"/>
  <c r="AS85" l="1"/>
  <c r="Z30" i="18" l="1"/>
  <c r="Z31" s="1"/>
  <c r="Z32" s="1"/>
  <c r="Z33" s="1"/>
  <c r="Z34" s="1"/>
  <c r="Z35" s="1"/>
  <c r="Z36" s="1"/>
  <c r="Z37" s="1"/>
  <c r="Z38" s="1"/>
  <c r="Z39" s="1"/>
  <c r="Z40" s="1"/>
  <c r="Z41" s="1"/>
  <c r="Z42" s="1"/>
  <c r="Z43" s="1"/>
  <c r="Z44" s="1"/>
  <c r="Z45" s="1"/>
  <c r="Z46" s="1"/>
  <c r="Z47" s="1"/>
  <c r="Z48" s="1"/>
  <c r="Z49" s="1"/>
  <c r="Z50" s="1"/>
  <c r="Z51" s="1"/>
  <c r="Z52" s="1"/>
  <c r="Z53" s="1"/>
  <c r="Z54" s="1"/>
  <c r="Z55" s="1"/>
  <c r="Z56" s="1"/>
  <c r="Z57" s="1"/>
  <c r="Z58" s="1"/>
  <c r="Z59" s="1"/>
  <c r="Z60" s="1"/>
  <c r="Z61" s="1"/>
  <c r="Z62" s="1"/>
  <c r="Z63" s="1"/>
  <c r="Z64" s="1"/>
  <c r="Z65" s="1"/>
  <c r="Z66" s="1"/>
  <c r="Z67" s="1"/>
  <c r="Z68" s="1"/>
  <c r="Z69" s="1"/>
  <c r="Z70" s="1"/>
  <c r="Z71" s="1"/>
  <c r="Z72" s="1"/>
  <c r="Z73" s="1"/>
  <c r="Z74" s="1"/>
  <c r="Z75" s="1"/>
  <c r="Z76" s="1"/>
  <c r="Z77" s="1"/>
  <c r="Z78" s="1"/>
  <c r="Z79" s="1"/>
  <c r="Z80" s="1"/>
  <c r="Z81" s="1"/>
  <c r="Z82" s="1"/>
  <c r="Z83" s="1"/>
  <c r="Z84" s="1"/>
  <c r="Z85" s="1"/>
  <c r="Z86" s="1"/>
  <c r="Z87" s="1"/>
  <c r="Z89"/>
  <c r="U10" i="21"/>
  <c r="U11" s="1"/>
  <c r="U12" s="1"/>
  <c r="U18" s="1"/>
  <c r="U19" s="1"/>
  <c r="U20" s="1"/>
  <c r="U21" s="1"/>
  <c r="U22" s="1"/>
  <c r="U23" s="1"/>
  <c r="U24" s="1"/>
  <c r="U25" s="1"/>
  <c r="U26" s="1"/>
  <c r="U27" s="1"/>
  <c r="U28" s="1"/>
  <c r="U29" s="1"/>
  <c r="U30" s="1"/>
  <c r="U31" s="1"/>
  <c r="U32" s="1"/>
  <c r="U33" s="1"/>
  <c r="U34" s="1"/>
  <c r="U35" s="1"/>
  <c r="U36" s="1"/>
  <c r="U37" s="1"/>
  <c r="U38" s="1"/>
  <c r="U39" s="1"/>
</calcChain>
</file>

<file path=xl/sharedStrings.xml><?xml version="1.0" encoding="utf-8"?>
<sst xmlns="http://schemas.openxmlformats.org/spreadsheetml/2006/main" count="1222" uniqueCount="312">
  <si>
    <t>売上額</t>
    <rPh sb="0" eb="2">
      <t>ウリアゲ</t>
    </rPh>
    <rPh sb="2" eb="3">
      <t>ガク</t>
    </rPh>
    <phoneticPr fontId="1"/>
  </si>
  <si>
    <t>売上数</t>
    <rPh sb="0" eb="2">
      <t>ウリアゲ</t>
    </rPh>
    <rPh sb="2" eb="3">
      <t>スウ</t>
    </rPh>
    <phoneticPr fontId="1"/>
  </si>
  <si>
    <t>平均</t>
    <rPh sb="0" eb="2">
      <t>ヘイキン</t>
    </rPh>
    <phoneticPr fontId="1"/>
  </si>
  <si>
    <t>各週のデータ→</t>
    <rPh sb="0" eb="2">
      <t>カクシュウ</t>
    </rPh>
    <phoneticPr fontId="1"/>
  </si>
  <si>
    <t>商品コード</t>
    <rPh sb="0" eb="2">
      <t>ショウヒン</t>
    </rPh>
    <phoneticPr fontId="1"/>
  </si>
  <si>
    <t>商品名</t>
    <rPh sb="0" eb="3">
      <t>ショウヒンメイ</t>
    </rPh>
    <phoneticPr fontId="1"/>
  </si>
  <si>
    <t>倍率</t>
    <rPh sb="0" eb="2">
      <t>バイリツ</t>
    </rPh>
    <phoneticPr fontId="1"/>
  </si>
  <si>
    <t>わかめスープ</t>
  </si>
  <si>
    <t>B</t>
    <phoneticPr fontId="1"/>
  </si>
  <si>
    <t>合計</t>
    <rPh sb="0" eb="2">
      <t>ゴウケイ</t>
    </rPh>
    <phoneticPr fontId="1"/>
  </si>
  <si>
    <t>標準偏差</t>
    <rPh sb="0" eb="2">
      <t>ヒョウジュン</t>
    </rPh>
    <rPh sb="2" eb="4">
      <t>ヘンサ</t>
    </rPh>
    <phoneticPr fontId="1"/>
  </si>
  <si>
    <t>かつ丼</t>
  </si>
  <si>
    <t>豚しゃぶ定食</t>
  </si>
  <si>
    <t>ポテト</t>
  </si>
  <si>
    <t>ポテト</t>
    <phoneticPr fontId="1"/>
  </si>
  <si>
    <t>ドリンク</t>
  </si>
  <si>
    <t>ドリンク</t>
    <phoneticPr fontId="1"/>
  </si>
  <si>
    <t>ライス</t>
  </si>
  <si>
    <t>ライス</t>
    <phoneticPr fontId="1"/>
  </si>
  <si>
    <t>飲み放題</t>
    <rPh sb="0" eb="1">
      <t>ノ</t>
    </rPh>
    <rPh sb="2" eb="4">
      <t>ホウダイ</t>
    </rPh>
    <phoneticPr fontId="1"/>
  </si>
  <si>
    <t>チーズハンバーグ</t>
  </si>
  <si>
    <t>チーズハンバーグ</t>
    <phoneticPr fontId="1"/>
  </si>
  <si>
    <t>ライス(大)</t>
    <rPh sb="4" eb="5">
      <t>ダイ</t>
    </rPh>
    <phoneticPr fontId="1"/>
  </si>
  <si>
    <t>ハンバーガー</t>
  </si>
  <si>
    <t>ハンバーガー</t>
    <phoneticPr fontId="1"/>
  </si>
  <si>
    <t>唐揚げ弁当</t>
    <rPh sb="0" eb="2">
      <t>カラア</t>
    </rPh>
    <rPh sb="3" eb="5">
      <t>ベントウ</t>
    </rPh>
    <phoneticPr fontId="1"/>
  </si>
  <si>
    <t>きんぴらごぼう</t>
  </si>
  <si>
    <t>きんぴらごぼう</t>
    <phoneticPr fontId="1"/>
  </si>
  <si>
    <t>いちごパフェ</t>
  </si>
  <si>
    <t>いちごパフェ</t>
    <phoneticPr fontId="1"/>
  </si>
  <si>
    <t>ソーセージ</t>
  </si>
  <si>
    <t>ソーセージ</t>
    <phoneticPr fontId="1"/>
  </si>
  <si>
    <t>日替わり定食</t>
    <rPh sb="0" eb="1">
      <t>ヒ</t>
    </rPh>
    <rPh sb="1" eb="2">
      <t>ガ</t>
    </rPh>
    <rPh sb="4" eb="6">
      <t>テイショク</t>
    </rPh>
    <phoneticPr fontId="1"/>
  </si>
  <si>
    <t>ワッフル</t>
  </si>
  <si>
    <t>ワッフル</t>
    <phoneticPr fontId="1"/>
  </si>
  <si>
    <t>オムライス</t>
  </si>
  <si>
    <t>オムライス</t>
    <phoneticPr fontId="1"/>
  </si>
  <si>
    <t>カルボナーラ</t>
  </si>
  <si>
    <t>カルボナーラ</t>
    <phoneticPr fontId="1"/>
  </si>
  <si>
    <t>サーモン丼</t>
    <rPh sb="4" eb="5">
      <t>ドン</t>
    </rPh>
    <phoneticPr fontId="1"/>
  </si>
  <si>
    <t>マグロ丼</t>
    <rPh sb="3" eb="4">
      <t>ドン</t>
    </rPh>
    <phoneticPr fontId="1"/>
  </si>
  <si>
    <t>うどん</t>
  </si>
  <si>
    <t>うどん</t>
    <phoneticPr fontId="1"/>
  </si>
  <si>
    <t>ラーメン</t>
  </si>
  <si>
    <t>ラーメン</t>
    <phoneticPr fontId="1"/>
  </si>
  <si>
    <t>チョコケーキ</t>
  </si>
  <si>
    <t>チョコケーキ</t>
    <phoneticPr fontId="1"/>
  </si>
  <si>
    <t>抹茶パフェ</t>
    <rPh sb="0" eb="2">
      <t>マッチャ</t>
    </rPh>
    <phoneticPr fontId="1"/>
  </si>
  <si>
    <t>焼肉定食</t>
    <rPh sb="0" eb="2">
      <t>ヤキニク</t>
    </rPh>
    <rPh sb="2" eb="4">
      <t>テイショク</t>
    </rPh>
    <phoneticPr fontId="1"/>
  </si>
  <si>
    <t>塩サバ定食</t>
    <rPh sb="0" eb="1">
      <t>シオ</t>
    </rPh>
    <rPh sb="3" eb="5">
      <t>テイショク</t>
    </rPh>
    <phoneticPr fontId="1"/>
  </si>
  <si>
    <t>ペペロンチーノ</t>
  </si>
  <si>
    <t>ペペロンチーノ</t>
    <phoneticPr fontId="1"/>
  </si>
  <si>
    <t>パン</t>
  </si>
  <si>
    <t>パン</t>
    <phoneticPr fontId="1"/>
  </si>
  <si>
    <t>タピオカ</t>
  </si>
  <si>
    <t>タピオカ</t>
    <phoneticPr fontId="1"/>
  </si>
  <si>
    <t>サラダ</t>
  </si>
  <si>
    <t>サラダ</t>
    <phoneticPr fontId="1"/>
  </si>
  <si>
    <t>ホットミルク</t>
  </si>
  <si>
    <t>ホットミルク</t>
    <phoneticPr fontId="1"/>
  </si>
  <si>
    <t>チーズケーキ</t>
  </si>
  <si>
    <t>チーズケーキ</t>
    <phoneticPr fontId="1"/>
  </si>
  <si>
    <t>カレー</t>
  </si>
  <si>
    <t>カレー</t>
    <phoneticPr fontId="1"/>
  </si>
  <si>
    <t>シチュー</t>
  </si>
  <si>
    <t>シチュー</t>
    <phoneticPr fontId="1"/>
  </si>
  <si>
    <t>ビーフシチュー</t>
  </si>
  <si>
    <t>ビーフシチュー</t>
    <phoneticPr fontId="1"/>
  </si>
  <si>
    <t>豚汁</t>
    <rPh sb="0" eb="2">
      <t>トンジル</t>
    </rPh>
    <phoneticPr fontId="1"/>
  </si>
  <si>
    <t>卵スープ</t>
    <rPh sb="0" eb="1">
      <t>タマゴ</t>
    </rPh>
    <phoneticPr fontId="1"/>
  </si>
  <si>
    <t>卵焼き</t>
    <rPh sb="0" eb="2">
      <t>タマゴヤ</t>
    </rPh>
    <phoneticPr fontId="1"/>
  </si>
  <si>
    <t>雑炊</t>
    <rPh sb="0" eb="2">
      <t>ゾウスイ</t>
    </rPh>
    <phoneticPr fontId="1"/>
  </si>
  <si>
    <t>ネギトロ丼</t>
    <rPh sb="4" eb="5">
      <t>ドン</t>
    </rPh>
    <phoneticPr fontId="1"/>
  </si>
  <si>
    <t>コーンスープ</t>
  </si>
  <si>
    <t>コーンスープ</t>
    <phoneticPr fontId="1"/>
  </si>
  <si>
    <t>コロッケ定食</t>
    <rPh sb="4" eb="6">
      <t>テイショク</t>
    </rPh>
    <phoneticPr fontId="1"/>
  </si>
  <si>
    <t>カルボナーラ</t>
    <phoneticPr fontId="1"/>
  </si>
  <si>
    <t>わかめスープ</t>
    <phoneticPr fontId="1"/>
  </si>
  <si>
    <t>おつまみセット</t>
  </si>
  <si>
    <t>おつまみセット</t>
    <phoneticPr fontId="1"/>
  </si>
  <si>
    <t>チキンステーキ</t>
  </si>
  <si>
    <t>チキンステーキ</t>
    <phoneticPr fontId="1"/>
  </si>
  <si>
    <t>ビーフステーキ</t>
  </si>
  <si>
    <t>ビーフステーキ</t>
    <phoneticPr fontId="1"/>
  </si>
  <si>
    <t>唐揚げ定食</t>
    <rPh sb="0" eb="2">
      <t>カラア</t>
    </rPh>
    <rPh sb="3" eb="5">
      <t>テイショク</t>
    </rPh>
    <phoneticPr fontId="1"/>
  </si>
  <si>
    <t>パン(大)</t>
    <rPh sb="3" eb="4">
      <t>ダイ</t>
    </rPh>
    <phoneticPr fontId="1"/>
  </si>
  <si>
    <t>ハンバーグ定食</t>
    <rPh sb="5" eb="7">
      <t>テイショク</t>
    </rPh>
    <phoneticPr fontId="1"/>
  </si>
  <si>
    <t>ハンバーグ弁当</t>
    <rPh sb="5" eb="7">
      <t>ベントウ</t>
    </rPh>
    <phoneticPr fontId="1"/>
  </si>
  <si>
    <t>ステーキ弁当</t>
    <rPh sb="4" eb="6">
      <t>ベントウ</t>
    </rPh>
    <phoneticPr fontId="1"/>
  </si>
  <si>
    <t>かつ丼</t>
    <phoneticPr fontId="1"/>
  </si>
  <si>
    <t>天丼</t>
    <rPh sb="0" eb="2">
      <t>テンドン</t>
    </rPh>
    <phoneticPr fontId="1"/>
  </si>
  <si>
    <t>チーズケーキ</t>
    <phoneticPr fontId="1"/>
  </si>
  <si>
    <t>ローストビーフ</t>
  </si>
  <si>
    <t>ローストビーフ</t>
    <phoneticPr fontId="1"/>
  </si>
  <si>
    <t>肉じゃが</t>
    <rPh sb="0" eb="1">
      <t>ニク</t>
    </rPh>
    <phoneticPr fontId="1"/>
  </si>
  <si>
    <t>すき焼き</t>
    <rPh sb="2" eb="3">
      <t>ヤ</t>
    </rPh>
    <phoneticPr fontId="1"/>
  </si>
  <si>
    <t>カレーうどん</t>
  </si>
  <si>
    <t>カレーうどん</t>
    <phoneticPr fontId="1"/>
  </si>
  <si>
    <t>生姜焼き定食</t>
    <rPh sb="0" eb="2">
      <t>ショウガ</t>
    </rPh>
    <rPh sb="4" eb="6">
      <t>テイショク</t>
    </rPh>
    <phoneticPr fontId="1"/>
  </si>
  <si>
    <t>ハヤシライス</t>
  </si>
  <si>
    <t>ハヤシライス</t>
    <phoneticPr fontId="1"/>
  </si>
  <si>
    <t>豚カツ定食</t>
    <rPh sb="0" eb="1">
      <t>トン</t>
    </rPh>
    <rPh sb="3" eb="5">
      <t>テイショク</t>
    </rPh>
    <phoneticPr fontId="1"/>
  </si>
  <si>
    <t>→ここ(緋色)にデータをセットする</t>
    <phoneticPr fontId="1"/>
  </si>
  <si>
    <r>
      <t>※商品ABC分析で</t>
    </r>
    <r>
      <rPr>
        <b/>
        <sz val="11"/>
        <color theme="1"/>
        <rFont val="ＭＳ Ｐゴシック"/>
        <family val="3"/>
        <charset val="128"/>
        <scheme val="minor"/>
      </rPr>
      <t>クラスBに分類された商品</t>
    </r>
    <r>
      <rPr>
        <sz val="11"/>
        <color theme="1"/>
        <rFont val="ＭＳ Ｐゴシック"/>
        <family val="2"/>
        <charset val="128"/>
        <scheme val="minor"/>
      </rPr>
      <t>を対象とする</t>
    </r>
    <rPh sb="1" eb="3">
      <t>ショウヒン</t>
    </rPh>
    <rPh sb="6" eb="8">
      <t>ブンセキ</t>
    </rPh>
    <rPh sb="14" eb="16">
      <t>ブンルイ</t>
    </rPh>
    <rPh sb="19" eb="21">
      <t>ショウヒン</t>
    </rPh>
    <rPh sb="22" eb="24">
      <t>タイショウ</t>
    </rPh>
    <phoneticPr fontId="1"/>
  </si>
  <si>
    <t>1週間前</t>
    <rPh sb="1" eb="2">
      <t>シュウ</t>
    </rPh>
    <rPh sb="2" eb="3">
      <t>カン</t>
    </rPh>
    <rPh sb="3" eb="4">
      <t>マエ</t>
    </rPh>
    <phoneticPr fontId="1"/>
  </si>
  <si>
    <t>2週間前</t>
    <phoneticPr fontId="1"/>
  </si>
  <si>
    <t>3週間前</t>
    <phoneticPr fontId="1"/>
  </si>
  <si>
    <t>4週間前</t>
    <phoneticPr fontId="1"/>
  </si>
  <si>
    <t>5週間前</t>
    <phoneticPr fontId="1"/>
  </si>
  <si>
    <t>6週間前</t>
    <phoneticPr fontId="1"/>
  </si>
  <si>
    <t>7週間前</t>
    <phoneticPr fontId="1"/>
  </si>
  <si>
    <t>8週間前</t>
    <phoneticPr fontId="1"/>
  </si>
  <si>
    <t>9週間前</t>
    <phoneticPr fontId="1"/>
  </si>
  <si>
    <t>10週間前</t>
    <phoneticPr fontId="1"/>
  </si>
  <si>
    <t>11週間前</t>
    <phoneticPr fontId="1"/>
  </si>
  <si>
    <t>12週間前</t>
    <phoneticPr fontId="1"/>
  </si>
  <si>
    <t>データ数</t>
    <rPh sb="3" eb="4">
      <t>スウ</t>
    </rPh>
    <phoneticPr fontId="1"/>
  </si>
  <si>
    <r>
      <t>※商品ABC分析で</t>
    </r>
    <r>
      <rPr>
        <b/>
        <sz val="11"/>
        <color theme="1"/>
        <rFont val="ＭＳ Ｐゴシック"/>
        <family val="3"/>
        <charset val="128"/>
        <scheme val="minor"/>
      </rPr>
      <t>クラス</t>
    </r>
    <r>
      <rPr>
        <b/>
        <sz val="11"/>
        <color theme="1"/>
        <rFont val="ＭＳ Ｐゴシック"/>
        <family val="2"/>
        <charset val="128"/>
        <scheme val="minor"/>
      </rPr>
      <t>A</t>
    </r>
    <r>
      <rPr>
        <b/>
        <sz val="11"/>
        <color theme="1"/>
        <rFont val="ＭＳ Ｐゴシック"/>
        <family val="3"/>
        <charset val="128"/>
        <scheme val="minor"/>
      </rPr>
      <t>に分類された商品</t>
    </r>
    <r>
      <rPr>
        <sz val="11"/>
        <color theme="1"/>
        <rFont val="ＭＳ Ｐゴシック"/>
        <family val="2"/>
        <charset val="128"/>
        <scheme val="minor"/>
      </rPr>
      <t>を対象とする</t>
    </r>
    <rPh sb="1" eb="3">
      <t>ショウヒン</t>
    </rPh>
    <rPh sb="6" eb="8">
      <t>ブンセキ</t>
    </rPh>
    <rPh sb="14" eb="16">
      <t>ブンルイ</t>
    </rPh>
    <rPh sb="19" eb="21">
      <t>ショウヒン</t>
    </rPh>
    <rPh sb="22" eb="24">
      <t>タイショウ</t>
    </rPh>
    <phoneticPr fontId="1"/>
  </si>
  <si>
    <r>
      <t>※商品ABC分析で</t>
    </r>
    <r>
      <rPr>
        <b/>
        <sz val="11"/>
        <color theme="1"/>
        <rFont val="ＭＳ Ｐゴシック"/>
        <family val="3"/>
        <charset val="128"/>
        <scheme val="minor"/>
      </rPr>
      <t>クラス</t>
    </r>
    <r>
      <rPr>
        <b/>
        <sz val="11"/>
        <color theme="1"/>
        <rFont val="ＭＳ Ｐゴシック"/>
        <family val="2"/>
        <charset val="128"/>
        <scheme val="minor"/>
      </rPr>
      <t>C</t>
    </r>
    <r>
      <rPr>
        <b/>
        <sz val="11"/>
        <color theme="1"/>
        <rFont val="ＭＳ Ｐゴシック"/>
        <family val="3"/>
        <charset val="128"/>
        <scheme val="minor"/>
      </rPr>
      <t>に分類された商品</t>
    </r>
    <r>
      <rPr>
        <sz val="11"/>
        <color theme="1"/>
        <rFont val="ＭＳ Ｐゴシック"/>
        <family val="2"/>
        <charset val="128"/>
        <scheme val="minor"/>
      </rPr>
      <t>を対象とする</t>
    </r>
    <rPh sb="1" eb="3">
      <t>ショウヒン</t>
    </rPh>
    <rPh sb="6" eb="8">
      <t>ブンセキ</t>
    </rPh>
    <rPh sb="14" eb="16">
      <t>ブンルイ</t>
    </rPh>
    <rPh sb="19" eb="21">
      <t>ショウヒン</t>
    </rPh>
    <rPh sb="22" eb="24">
      <t>タイショウ</t>
    </rPh>
    <phoneticPr fontId="1"/>
  </si>
  <si>
    <t>●クラスA</t>
    <phoneticPr fontId="1"/>
  </si>
  <si>
    <t>●クラスB</t>
    <phoneticPr fontId="1"/>
  </si>
  <si>
    <t>●クラスC</t>
    <phoneticPr fontId="1"/>
  </si>
  <si>
    <t>■【参考】相乗平均とユークリッド距離</t>
    <rPh sb="2" eb="4">
      <t>サンコウ</t>
    </rPh>
    <rPh sb="5" eb="7">
      <t>ソウジョウ</t>
    </rPh>
    <rPh sb="7" eb="9">
      <t>ヘイキン</t>
    </rPh>
    <rPh sb="16" eb="18">
      <t>キョリ</t>
    </rPh>
    <phoneticPr fontId="1"/>
  </si>
  <si>
    <t>→クロスABC分析において複数の軸を一つに圧縮する手法</t>
    <rPh sb="7" eb="9">
      <t>ブンセキ</t>
    </rPh>
    <rPh sb="13" eb="15">
      <t>フクスウ</t>
    </rPh>
    <rPh sb="16" eb="17">
      <t>ジク</t>
    </rPh>
    <rPh sb="18" eb="19">
      <t>ヒト</t>
    </rPh>
    <rPh sb="21" eb="23">
      <t>アッシュク</t>
    </rPh>
    <rPh sb="25" eb="27">
      <t>シュホウ</t>
    </rPh>
    <phoneticPr fontId="1"/>
  </si>
  <si>
    <t>※軸のすべてを評価したい場合</t>
    <rPh sb="1" eb="2">
      <t>ジク</t>
    </rPh>
    <rPh sb="7" eb="9">
      <t>ヒョウカ</t>
    </rPh>
    <rPh sb="12" eb="14">
      <t>バアイ</t>
    </rPh>
    <phoneticPr fontId="1"/>
  </si>
  <si>
    <t>→一つでも値が低いと全体的に低くなる</t>
    <rPh sb="1" eb="2">
      <t>ヒト</t>
    </rPh>
    <rPh sb="5" eb="6">
      <t>アタイ</t>
    </rPh>
    <rPh sb="7" eb="8">
      <t>ヒク</t>
    </rPh>
    <rPh sb="10" eb="13">
      <t>ゼンタイテキ</t>
    </rPh>
    <rPh sb="14" eb="15">
      <t>ヒク</t>
    </rPh>
    <phoneticPr fontId="1"/>
  </si>
  <si>
    <t>反転順位</t>
    <rPh sb="0" eb="2">
      <t>ハンテン</t>
    </rPh>
    <rPh sb="2" eb="4">
      <t>ジュンイ</t>
    </rPh>
    <phoneticPr fontId="1"/>
  </si>
  <si>
    <t>C</t>
    <phoneticPr fontId="1"/>
  </si>
  <si>
    <t>A</t>
    <phoneticPr fontId="1"/>
  </si>
  <si>
    <t>クラス</t>
    <phoneticPr fontId="1"/>
  </si>
  <si>
    <t>※軸のどれかを評価したい場合</t>
    <rPh sb="1" eb="2">
      <t>ジク</t>
    </rPh>
    <rPh sb="7" eb="9">
      <t>ヒョウカ</t>
    </rPh>
    <rPh sb="12" eb="14">
      <t>バアイ</t>
    </rPh>
    <phoneticPr fontId="1"/>
  </si>
  <si>
    <t>→一つでも値が高いと全体的に高くなる</t>
    <rPh sb="1" eb="2">
      <t>ヒト</t>
    </rPh>
    <rPh sb="5" eb="6">
      <t>アタイ</t>
    </rPh>
    <rPh sb="7" eb="8">
      <t>タカ</t>
    </rPh>
    <rPh sb="10" eb="13">
      <t>ゼンタイテキ</t>
    </rPh>
    <rPh sb="14" eb="15">
      <t>タカ</t>
    </rPh>
    <phoneticPr fontId="1"/>
  </si>
  <si>
    <t>●相乗平均</t>
    <rPh sb="1" eb="3">
      <t>ソウジョウ</t>
    </rPh>
    <rPh sb="3" eb="5">
      <t>ヘイキン</t>
    </rPh>
    <phoneticPr fontId="1"/>
  </si>
  <si>
    <t>●ユークリッド距離</t>
    <rPh sb="7" eb="9">
      <t>キョリ</t>
    </rPh>
    <phoneticPr fontId="1"/>
  </si>
  <si>
    <r>
      <t>→売上額</t>
    </r>
    <r>
      <rPr>
        <b/>
        <sz val="11"/>
        <color theme="1"/>
        <rFont val="ＭＳ Ｐゴシック"/>
        <family val="3"/>
        <charset val="128"/>
        <scheme val="minor"/>
      </rPr>
      <t>(順位反転)</t>
    </r>
    <r>
      <rPr>
        <sz val="11"/>
        <color theme="1"/>
        <rFont val="ＭＳ Ｐゴシック"/>
        <family val="2"/>
        <charset val="128"/>
        <scheme val="minor"/>
      </rPr>
      <t>と標準偏差</t>
    </r>
    <r>
      <rPr>
        <b/>
        <sz val="11"/>
        <color theme="1"/>
        <rFont val="ＭＳ Ｐゴシック"/>
        <family val="3"/>
        <charset val="128"/>
        <scheme val="minor"/>
      </rPr>
      <t>(順位反転)</t>
    </r>
    <r>
      <rPr>
        <sz val="11"/>
        <color theme="1"/>
        <rFont val="ＭＳ Ｐゴシック"/>
        <family val="2"/>
        <charset val="128"/>
        <scheme val="minor"/>
      </rPr>
      <t>の順位を2次元座標にマッピングしたものの相乗平均</t>
    </r>
    <rPh sb="1" eb="3">
      <t>ウリアゲ</t>
    </rPh>
    <rPh sb="3" eb="4">
      <t>ガク</t>
    </rPh>
    <rPh sb="5" eb="7">
      <t>ジュンイ</t>
    </rPh>
    <rPh sb="7" eb="9">
      <t>ハンテン</t>
    </rPh>
    <rPh sb="11" eb="13">
      <t>ヒョウジュン</t>
    </rPh>
    <rPh sb="13" eb="15">
      <t>ヘンサ</t>
    </rPh>
    <rPh sb="16" eb="18">
      <t>ジュンイ</t>
    </rPh>
    <rPh sb="18" eb="20">
      <t>ハンテン</t>
    </rPh>
    <rPh sb="22" eb="24">
      <t>ジュンイ</t>
    </rPh>
    <rPh sb="26" eb="28">
      <t>ジゲン</t>
    </rPh>
    <rPh sb="28" eb="30">
      <t>ザヒョウ</t>
    </rPh>
    <rPh sb="41" eb="43">
      <t>ソウジョウ</t>
    </rPh>
    <rPh sb="43" eb="45">
      <t>ヘイキン</t>
    </rPh>
    <phoneticPr fontId="1"/>
  </si>
  <si>
    <r>
      <t>→売上額</t>
    </r>
    <r>
      <rPr>
        <b/>
        <sz val="11"/>
        <color theme="1"/>
        <rFont val="ＭＳ Ｐゴシック"/>
        <family val="3"/>
        <charset val="128"/>
        <scheme val="minor"/>
      </rPr>
      <t>(順位反転)</t>
    </r>
    <r>
      <rPr>
        <sz val="11"/>
        <color theme="1"/>
        <rFont val="ＭＳ Ｐゴシック"/>
        <family val="2"/>
        <charset val="128"/>
        <scheme val="minor"/>
      </rPr>
      <t>と標準偏差の順位を2次元座標にマッピングしたものの相乗平均</t>
    </r>
    <rPh sb="1" eb="3">
      <t>ウリアゲ</t>
    </rPh>
    <rPh sb="3" eb="4">
      <t>ガク</t>
    </rPh>
    <rPh sb="5" eb="7">
      <t>ジュンイ</t>
    </rPh>
    <rPh sb="7" eb="9">
      <t>ハンテン</t>
    </rPh>
    <rPh sb="11" eb="13">
      <t>ヒョウジュン</t>
    </rPh>
    <rPh sb="13" eb="15">
      <t>ヘンサ</t>
    </rPh>
    <rPh sb="16" eb="18">
      <t>ジュンイ</t>
    </rPh>
    <rPh sb="20" eb="22">
      <t>ジゲン</t>
    </rPh>
    <rPh sb="22" eb="24">
      <t>ザヒョウ</t>
    </rPh>
    <rPh sb="35" eb="37">
      <t>ソウジョウ</t>
    </rPh>
    <rPh sb="37" eb="39">
      <t>ヘイキン</t>
    </rPh>
    <phoneticPr fontId="1"/>
  </si>
  <si>
    <t>※両方高い方が廃棄リスク(売れないリスク)は高くなるため相乗平均とする</t>
    <rPh sb="1" eb="3">
      <t>リョウホウ</t>
    </rPh>
    <rPh sb="3" eb="4">
      <t>タカ</t>
    </rPh>
    <rPh sb="5" eb="6">
      <t>ホウ</t>
    </rPh>
    <rPh sb="7" eb="9">
      <t>ハイキ</t>
    </rPh>
    <rPh sb="13" eb="14">
      <t>ウ</t>
    </rPh>
    <rPh sb="22" eb="23">
      <t>タカ</t>
    </rPh>
    <rPh sb="28" eb="30">
      <t>ソウジョウ</t>
    </rPh>
    <rPh sb="30" eb="32">
      <t>ヘイキン</t>
    </rPh>
    <phoneticPr fontId="1"/>
  </si>
  <si>
    <t>※売上額が高く標準偏差が低い方が安定して売れていると言えるため相乗平均とする(2つの軸を同時に評価するため相乗平均)</t>
    <rPh sb="1" eb="3">
      <t>ウリアゲ</t>
    </rPh>
    <rPh sb="3" eb="4">
      <t>ガク</t>
    </rPh>
    <rPh sb="5" eb="6">
      <t>タカ</t>
    </rPh>
    <rPh sb="7" eb="9">
      <t>ヒョウジュン</t>
    </rPh>
    <rPh sb="9" eb="11">
      <t>ヘンサ</t>
    </rPh>
    <rPh sb="12" eb="13">
      <t>ヒク</t>
    </rPh>
    <rPh sb="14" eb="15">
      <t>ホウ</t>
    </rPh>
    <rPh sb="16" eb="18">
      <t>アンテイ</t>
    </rPh>
    <rPh sb="20" eb="21">
      <t>ウ</t>
    </rPh>
    <rPh sb="26" eb="27">
      <t>イ</t>
    </rPh>
    <rPh sb="31" eb="33">
      <t>ソウジョウ</t>
    </rPh>
    <rPh sb="33" eb="35">
      <t>ヘイキン</t>
    </rPh>
    <rPh sb="42" eb="43">
      <t>ジク</t>
    </rPh>
    <rPh sb="44" eb="46">
      <t>ドウジ</t>
    </rPh>
    <rPh sb="47" eb="49">
      <t>ヒョウカ</t>
    </rPh>
    <rPh sb="53" eb="55">
      <t>ソウジョウ</t>
    </rPh>
    <rPh sb="55" eb="57">
      <t>ヘイキン</t>
    </rPh>
    <phoneticPr fontId="1"/>
  </si>
  <si>
    <t>全体平均</t>
    <rPh sb="0" eb="2">
      <t>ゼンタイ</t>
    </rPh>
    <rPh sb="2" eb="4">
      <t>ヘイキン</t>
    </rPh>
    <phoneticPr fontId="1"/>
  </si>
  <si>
    <t>規模調整済週別売上数→</t>
    <rPh sb="0" eb="2">
      <t>キボ</t>
    </rPh>
    <rPh sb="2" eb="4">
      <t>チョウセイ</t>
    </rPh>
    <rPh sb="4" eb="5">
      <t>スミ</t>
    </rPh>
    <rPh sb="5" eb="6">
      <t>シュウ</t>
    </rPh>
    <rPh sb="6" eb="7">
      <t>ベツ</t>
    </rPh>
    <rPh sb="7" eb="9">
      <t>ウリアゲ</t>
    </rPh>
    <rPh sb="9" eb="10">
      <t>スウ</t>
    </rPh>
    <phoneticPr fontId="1"/>
  </si>
  <si>
    <t>※確認用</t>
    <rPh sb="1" eb="3">
      <t>カクニン</t>
    </rPh>
    <rPh sb="3" eb="4">
      <t>ヨウ</t>
    </rPh>
    <phoneticPr fontId="1"/>
  </si>
  <si>
    <t>※順位を利用しているため規模の調整は不要</t>
    <rPh sb="1" eb="3">
      <t>ジュンイ</t>
    </rPh>
    <rPh sb="4" eb="6">
      <t>リヨウ</t>
    </rPh>
    <rPh sb="12" eb="14">
      <t>キボ</t>
    </rPh>
    <rPh sb="15" eb="17">
      <t>チョウセイ</t>
    </rPh>
    <rPh sb="18" eb="20">
      <t>フヨウ</t>
    </rPh>
    <phoneticPr fontId="1"/>
  </si>
  <si>
    <t>累積標準偏差</t>
    <rPh sb="0" eb="2">
      <t>ルイセキ</t>
    </rPh>
    <rPh sb="2" eb="4">
      <t>ヒョウジュン</t>
    </rPh>
    <rPh sb="4" eb="6">
      <t>ヘンサ</t>
    </rPh>
    <phoneticPr fontId="1"/>
  </si>
  <si>
    <t>累積比率</t>
    <rPh sb="0" eb="2">
      <t>ルイセキ</t>
    </rPh>
    <rPh sb="2" eb="4">
      <t>ヒリツ</t>
    </rPh>
    <phoneticPr fontId="1"/>
  </si>
  <si>
    <t>クラス_標準偏差</t>
    <rPh sb="4" eb="6">
      <t>ヒョウジュン</t>
    </rPh>
    <rPh sb="6" eb="8">
      <t>ヘンサ</t>
    </rPh>
    <phoneticPr fontId="1"/>
  </si>
  <si>
    <t>順位_標準偏差</t>
    <rPh sb="0" eb="2">
      <t>ジュンイ</t>
    </rPh>
    <rPh sb="3" eb="5">
      <t>ヒョウジュン</t>
    </rPh>
    <rPh sb="5" eb="7">
      <t>ヘンサ</t>
    </rPh>
    <phoneticPr fontId="1"/>
  </si>
  <si>
    <t>クラス_売上額</t>
    <rPh sb="4" eb="6">
      <t>ウリアゲ</t>
    </rPh>
    <rPh sb="6" eb="7">
      <t>ガク</t>
    </rPh>
    <phoneticPr fontId="1"/>
  </si>
  <si>
    <t>順位_売上額</t>
    <rPh sb="0" eb="2">
      <t>ジュンイ</t>
    </rPh>
    <rPh sb="3" eb="5">
      <t>ウリアゲ</t>
    </rPh>
    <rPh sb="5" eb="6">
      <t>ガク</t>
    </rPh>
    <phoneticPr fontId="1"/>
  </si>
  <si>
    <t>順位_標準偏差</t>
    <phoneticPr fontId="1"/>
  </si>
  <si>
    <t>順位反転</t>
    <rPh sb="0" eb="2">
      <t>ジュンイ</t>
    </rPh>
    <rPh sb="2" eb="4">
      <t>ハンテン</t>
    </rPh>
    <phoneticPr fontId="1"/>
  </si>
  <si>
    <t>相乗平均</t>
    <rPh sb="0" eb="2">
      <t>ソウジョウ</t>
    </rPh>
    <rPh sb="2" eb="4">
      <t>ヘイキン</t>
    </rPh>
    <phoneticPr fontId="1"/>
  </si>
  <si>
    <t>C</t>
  </si>
  <si>
    <t>A</t>
  </si>
  <si>
    <t>B</t>
  </si>
  <si>
    <t>12週間前</t>
    <rPh sb="2" eb="5">
      <t>シュウカンマエ</t>
    </rPh>
    <phoneticPr fontId="1"/>
  </si>
  <si>
    <t>11週間前</t>
    <rPh sb="2" eb="5">
      <t>シュウカンマエ</t>
    </rPh>
    <phoneticPr fontId="1"/>
  </si>
  <si>
    <t>10週間前</t>
    <rPh sb="2" eb="5">
      <t>シュウカンマエ</t>
    </rPh>
    <phoneticPr fontId="1"/>
  </si>
  <si>
    <t>9週間前</t>
    <rPh sb="1" eb="4">
      <t>シュウカンマエ</t>
    </rPh>
    <phoneticPr fontId="1"/>
  </si>
  <si>
    <t>8週間前</t>
    <rPh sb="1" eb="4">
      <t>シュウカンマエ</t>
    </rPh>
    <phoneticPr fontId="1"/>
  </si>
  <si>
    <t>7週間前</t>
    <rPh sb="1" eb="4">
      <t>シュウカンマエ</t>
    </rPh>
    <phoneticPr fontId="1"/>
  </si>
  <si>
    <t>6週間前</t>
    <rPh sb="1" eb="4">
      <t>シュウカンマエ</t>
    </rPh>
    <phoneticPr fontId="1"/>
  </si>
  <si>
    <t>5週間前</t>
    <rPh sb="1" eb="4">
      <t>シュウカンマエ</t>
    </rPh>
    <phoneticPr fontId="1"/>
  </si>
  <si>
    <t>4週間前</t>
    <rPh sb="1" eb="4">
      <t>シュウカンマエ</t>
    </rPh>
    <phoneticPr fontId="1"/>
  </si>
  <si>
    <t>3週間前</t>
    <rPh sb="1" eb="4">
      <t>シュウカンマエ</t>
    </rPh>
    <phoneticPr fontId="1"/>
  </si>
  <si>
    <t>2週間前</t>
    <rPh sb="1" eb="4">
      <t>シュウカンマエ</t>
    </rPh>
    <phoneticPr fontId="1"/>
  </si>
  <si>
    <t>1週間前</t>
    <rPh sb="1" eb="4">
      <t>シュウカンマエ</t>
    </rPh>
    <phoneticPr fontId="1"/>
  </si>
  <si>
    <t>●週別の売上数から標準偏差を計算</t>
    <rPh sb="1" eb="2">
      <t>シュウ</t>
    </rPh>
    <rPh sb="2" eb="3">
      <t>ベツ</t>
    </rPh>
    <rPh sb="4" eb="6">
      <t>ウリアゲ</t>
    </rPh>
    <rPh sb="6" eb="7">
      <t>スウ</t>
    </rPh>
    <rPh sb="9" eb="11">
      <t>ヒョウジュン</t>
    </rPh>
    <rPh sb="11" eb="13">
      <t>ヘンサ</t>
    </rPh>
    <rPh sb="14" eb="16">
      <t>ケイサン</t>
    </rPh>
    <phoneticPr fontId="1"/>
  </si>
  <si>
    <t>●標準偏差ABC分析</t>
    <rPh sb="1" eb="3">
      <t>ヒョウジュン</t>
    </rPh>
    <rPh sb="3" eb="5">
      <t>ヘンサ</t>
    </rPh>
    <rPh sb="8" eb="10">
      <t>ブンセキ</t>
    </rPh>
    <phoneticPr fontId="1"/>
  </si>
  <si>
    <t>※標本数=1で0除算となるため標本分散を利用する</t>
    <rPh sb="1" eb="3">
      <t>ヒョウホン</t>
    </rPh>
    <rPh sb="3" eb="4">
      <t>スウ</t>
    </rPh>
    <rPh sb="8" eb="10">
      <t>ジョザン</t>
    </rPh>
    <rPh sb="15" eb="17">
      <t>ヒョウホン</t>
    </rPh>
    <rPh sb="17" eb="19">
      <t>ブンサン</t>
    </rPh>
    <rPh sb="20" eb="22">
      <t>リヨウ</t>
    </rPh>
    <phoneticPr fontId="1"/>
  </si>
  <si>
    <t>●在庫の廃棄リスクの高い商品</t>
    <rPh sb="1" eb="3">
      <t>ザイコ</t>
    </rPh>
    <rPh sb="4" eb="6">
      <t>ハイキ</t>
    </rPh>
    <rPh sb="10" eb="11">
      <t>タカ</t>
    </rPh>
    <rPh sb="12" eb="14">
      <t>ショウヒン</t>
    </rPh>
    <phoneticPr fontId="1"/>
  </si>
  <si>
    <t>●安定して提供できている商品</t>
    <rPh sb="1" eb="3">
      <t>アンテイ</t>
    </rPh>
    <rPh sb="5" eb="7">
      <t>テイキョウ</t>
    </rPh>
    <rPh sb="12" eb="14">
      <t>ショウヒン</t>
    </rPh>
    <phoneticPr fontId="1"/>
  </si>
  <si>
    <t>※データセット後、以下を標準偏差の降順で整列する！</t>
    <rPh sb="7" eb="8">
      <t>ゴ</t>
    </rPh>
    <rPh sb="9" eb="11">
      <t>イカ</t>
    </rPh>
    <rPh sb="12" eb="14">
      <t>ヒョウジュン</t>
    </rPh>
    <rPh sb="14" eb="16">
      <t>ヘンサ</t>
    </rPh>
    <rPh sb="17" eb="19">
      <t>コウジュン</t>
    </rPh>
    <rPh sb="20" eb="22">
      <t>セイレツ</t>
    </rPh>
    <phoneticPr fontId="1"/>
  </si>
  <si>
    <t>■２．商品のリスクを把握する</t>
    <rPh sb="3" eb="5">
      <t>ショウヒン</t>
    </rPh>
    <rPh sb="10" eb="12">
      <t>ハアク</t>
    </rPh>
    <phoneticPr fontId="1"/>
  </si>
  <si>
    <t>■１．商品を大別するにあたってABC分析</t>
    <rPh sb="3" eb="5">
      <t>ショウヒン</t>
    </rPh>
    <rPh sb="6" eb="8">
      <t>タイベツ</t>
    </rPh>
    <rPh sb="18" eb="20">
      <t>ブンセキ</t>
    </rPh>
    <phoneticPr fontId="1"/>
  </si>
  <si>
    <t>→標本数の初期値は1とする</t>
    <phoneticPr fontId="1"/>
  </si>
  <si>
    <t>※週単位のため過去3ヵ月を対象とする(平日や休日で標準偏差が異なるため週単位で集計)</t>
    <rPh sb="19" eb="21">
      <t>ヘイジツ</t>
    </rPh>
    <rPh sb="22" eb="24">
      <t>キュウジツ</t>
    </rPh>
    <rPh sb="25" eb="27">
      <t>ヒョウジュン</t>
    </rPh>
    <rPh sb="27" eb="29">
      <t>ヘンサ</t>
    </rPh>
    <rPh sb="30" eb="31">
      <t>コト</t>
    </rPh>
    <rPh sb="35" eb="36">
      <t>シュウ</t>
    </rPh>
    <rPh sb="36" eb="38">
      <t>タンイ</t>
    </rPh>
    <rPh sb="39" eb="41">
      <t>シュウケイ</t>
    </rPh>
    <phoneticPr fontId="1"/>
  </si>
  <si>
    <r>
      <t>※ここ(オレンジ)に</t>
    </r>
    <r>
      <rPr>
        <b/>
        <sz val="11"/>
        <color theme="1"/>
        <rFont val="ＭＳ Ｐゴシック"/>
        <family val="3"/>
        <charset val="128"/>
        <scheme val="minor"/>
      </rPr>
      <t>値貼り付け</t>
    </r>
    <r>
      <rPr>
        <sz val="11"/>
        <color theme="1"/>
        <rFont val="ＭＳ Ｐゴシック"/>
        <family val="2"/>
        <charset val="128"/>
        <scheme val="minor"/>
      </rPr>
      <t>し標準偏差の降順で整列する</t>
    </r>
    <rPh sb="10" eb="11">
      <t>アタイ</t>
    </rPh>
    <rPh sb="11" eb="12">
      <t>ハ</t>
    </rPh>
    <rPh sb="13" eb="14">
      <t>ツ</t>
    </rPh>
    <rPh sb="16" eb="18">
      <t>ヒョウジュン</t>
    </rPh>
    <rPh sb="18" eb="20">
      <t>ヘンサ</t>
    </rPh>
    <rPh sb="21" eb="23">
      <t>コウジュン</t>
    </rPh>
    <rPh sb="24" eb="26">
      <t>セイレツ</t>
    </rPh>
    <phoneticPr fontId="1"/>
  </si>
  <si>
    <r>
      <t>※ここ(オレンジ)に</t>
    </r>
    <r>
      <rPr>
        <b/>
        <sz val="11"/>
        <color theme="1"/>
        <rFont val="ＭＳ Ｐゴシック"/>
        <family val="3"/>
        <charset val="128"/>
        <scheme val="minor"/>
      </rPr>
      <t>値貼り付け</t>
    </r>
    <r>
      <rPr>
        <sz val="11"/>
        <color theme="1"/>
        <rFont val="ＭＳ Ｐゴシック"/>
        <family val="2"/>
        <charset val="128"/>
        <scheme val="minor"/>
      </rPr>
      <t>し相乗平均の降順で整列する</t>
    </r>
    <rPh sb="10" eb="11">
      <t>アタイ</t>
    </rPh>
    <rPh sb="11" eb="12">
      <t>ハ</t>
    </rPh>
    <rPh sb="13" eb="14">
      <t>ツ</t>
    </rPh>
    <rPh sb="16" eb="18">
      <t>ソウジョウ</t>
    </rPh>
    <rPh sb="18" eb="20">
      <t>ヘイキン</t>
    </rPh>
    <rPh sb="21" eb="23">
      <t>コウジュン</t>
    </rPh>
    <rPh sb="24" eb="26">
      <t>セイレツ</t>
    </rPh>
    <phoneticPr fontId="1"/>
  </si>
  <si>
    <t>最大値+1</t>
    <rPh sb="0" eb="2">
      <t>サイダイ</t>
    </rPh>
    <rPh sb="2" eb="3">
      <t>アタイ</t>
    </rPh>
    <phoneticPr fontId="1"/>
  </si>
  <si>
    <t>天丼</t>
  </si>
  <si>
    <t>雑炊</t>
  </si>
  <si>
    <t>唐揚げ弁当</t>
  </si>
  <si>
    <t>ステーキ弁当</t>
  </si>
  <si>
    <t>肉じゃが</t>
  </si>
  <si>
    <t>卵焼き</t>
  </si>
  <si>
    <t>ハンバーグ弁当</t>
  </si>
  <si>
    <t>焼肉定食</t>
  </si>
  <si>
    <t>マグロ丼</t>
  </si>
  <si>
    <t>パン(大)</t>
  </si>
  <si>
    <t>コロッケ定食</t>
  </si>
  <si>
    <t>生姜焼き定食</t>
  </si>
  <si>
    <t>日替わり定食</t>
  </si>
  <si>
    <t>抹茶パフェ</t>
  </si>
  <si>
    <t>唐揚げ定食</t>
  </si>
  <si>
    <t>塩サバ定食</t>
  </si>
  <si>
    <t>すき焼き</t>
  </si>
  <si>
    <t>飲み放題</t>
  </si>
  <si>
    <t>サーモン丼</t>
  </si>
  <si>
    <t>ハンバーグ定食</t>
  </si>
  <si>
    <t>ネギトロ丼</t>
  </si>
  <si>
    <t>豚汁</t>
  </si>
  <si>
    <t>ライス(大)</t>
  </si>
  <si>
    <t>卵スープ</t>
  </si>
  <si>
    <t>豚カツ定食</t>
  </si>
  <si>
    <t>売れ方の不安定さ(予想の難しさ)で評価するため、規模を平均値に調整する</t>
    <rPh sb="0" eb="1">
      <t>ウ</t>
    </rPh>
    <rPh sb="2" eb="3">
      <t>カタ</t>
    </rPh>
    <rPh sb="4" eb="7">
      <t>フアンテイ</t>
    </rPh>
    <rPh sb="9" eb="11">
      <t>ヨソウ</t>
    </rPh>
    <rPh sb="12" eb="13">
      <t>ムズカ</t>
    </rPh>
    <rPh sb="17" eb="19">
      <t>ヒョウカ</t>
    </rPh>
    <rPh sb="24" eb="26">
      <t>キボ</t>
    </rPh>
    <rPh sb="27" eb="29">
      <t>ヘイキン</t>
    </rPh>
    <rPh sb="29" eb="30">
      <t>アタイ</t>
    </rPh>
    <rPh sb="31" eb="33">
      <t>チョウセイ</t>
    </rPh>
    <phoneticPr fontId="1"/>
  </si>
  <si>
    <r>
      <t>※売上額=0または売上数=0</t>
    </r>
    <r>
      <rPr>
        <b/>
        <sz val="11"/>
        <color theme="1"/>
        <rFont val="ＭＳ Ｐゴシック"/>
        <family val="3"/>
        <charset val="128"/>
        <scheme val="minor"/>
      </rPr>
      <t>も含める</t>
    </r>
    <rPh sb="1" eb="3">
      <t>ウリアゲ</t>
    </rPh>
    <rPh sb="3" eb="4">
      <t>ガク</t>
    </rPh>
    <rPh sb="9" eb="11">
      <t>ウリアゲ</t>
    </rPh>
    <rPh sb="11" eb="12">
      <t>スウ</t>
    </rPh>
    <rPh sb="15" eb="16">
      <t>フク</t>
    </rPh>
    <phoneticPr fontId="1"/>
  </si>
  <si>
    <t>※推定量と残差は整数化する</t>
    <rPh sb="1" eb="3">
      <t>スイテイ</t>
    </rPh>
    <rPh sb="3" eb="4">
      <t>リョウ</t>
    </rPh>
    <rPh sb="5" eb="7">
      <t>ザンサ</t>
    </rPh>
    <rPh sb="8" eb="10">
      <t>セイスウ</t>
    </rPh>
    <rPh sb="10" eb="11">
      <t>カ</t>
    </rPh>
    <phoneticPr fontId="1"/>
  </si>
  <si>
    <t>相関係数：</t>
    <rPh sb="0" eb="2">
      <t>ソウカン</t>
    </rPh>
    <rPh sb="2" eb="4">
      <t>ケイスウ</t>
    </rPh>
    <phoneticPr fontId="1"/>
  </si>
  <si>
    <t>傾き：</t>
    <rPh sb="0" eb="1">
      <t>カタム</t>
    </rPh>
    <phoneticPr fontId="1"/>
  </si>
  <si>
    <t>切片：</t>
    <rPh sb="0" eb="2">
      <t>セッペン</t>
    </rPh>
    <phoneticPr fontId="1"/>
  </si>
  <si>
    <t>推定量</t>
    <rPh sb="0" eb="2">
      <t>スイテイ</t>
    </rPh>
    <rPh sb="2" eb="3">
      <t>リョウ</t>
    </rPh>
    <phoneticPr fontId="1"/>
  </si>
  <si>
    <t>残差</t>
    <rPh sb="0" eb="2">
      <t>ザンサ</t>
    </rPh>
    <phoneticPr fontId="1"/>
  </si>
  <si>
    <t>チーズハンバーグ</t>
    <phoneticPr fontId="1"/>
  </si>
  <si>
    <t>ハンバーガー</t>
    <phoneticPr fontId="1"/>
  </si>
  <si>
    <t>ライス</t>
    <phoneticPr fontId="1"/>
  </si>
  <si>
    <t>ビーフステーキ</t>
    <phoneticPr fontId="1"/>
  </si>
  <si>
    <t>コーンスープ</t>
    <phoneticPr fontId="1"/>
  </si>
  <si>
    <t>ポテト</t>
    <phoneticPr fontId="1"/>
  </si>
  <si>
    <t>ローストビーフ</t>
    <phoneticPr fontId="1"/>
  </si>
  <si>
    <t>かつ丼</t>
    <phoneticPr fontId="1"/>
  </si>
  <si>
    <t>いちごパフェ</t>
    <phoneticPr fontId="1"/>
  </si>
  <si>
    <t>ソーセージ</t>
    <phoneticPr fontId="1"/>
  </si>
  <si>
    <t>カレーうどん</t>
    <phoneticPr fontId="1"/>
  </si>
  <si>
    <t>タピオカ</t>
    <phoneticPr fontId="1"/>
  </si>
  <si>
    <t>うどん</t>
    <phoneticPr fontId="1"/>
  </si>
  <si>
    <t>ラーメン</t>
    <phoneticPr fontId="1"/>
  </si>
  <si>
    <t>サラダ</t>
    <phoneticPr fontId="1"/>
  </si>
  <si>
    <t>ビーフシチュー</t>
    <phoneticPr fontId="1"/>
  </si>
  <si>
    <t>シチュー</t>
    <phoneticPr fontId="1"/>
  </si>
  <si>
    <r>
      <t>→ここ(オレンジ)に</t>
    </r>
    <r>
      <rPr>
        <b/>
        <sz val="11"/>
        <color theme="1"/>
        <rFont val="ＭＳ Ｐゴシック"/>
        <family val="3"/>
        <charset val="128"/>
        <scheme val="minor"/>
      </rPr>
      <t>値貼り付け</t>
    </r>
    <r>
      <rPr>
        <sz val="11"/>
        <color theme="1"/>
        <rFont val="ＭＳ Ｐゴシック"/>
        <family val="2"/>
        <charset val="128"/>
        <scheme val="minor"/>
      </rPr>
      <t>し残差の降順で整列する</t>
    </r>
    <rPh sb="10" eb="11">
      <t>アタイ</t>
    </rPh>
    <rPh sb="11" eb="12">
      <t>ハ</t>
    </rPh>
    <rPh sb="13" eb="14">
      <t>ツ</t>
    </rPh>
    <rPh sb="16" eb="18">
      <t>ザンサ</t>
    </rPh>
    <rPh sb="19" eb="21">
      <t>コウジュン</t>
    </rPh>
    <rPh sb="22" eb="24">
      <t>セイレツ</t>
    </rPh>
    <phoneticPr fontId="1"/>
  </si>
  <si>
    <t>●売上額が高く効率が悪い商品を抽出</t>
    <rPh sb="1" eb="3">
      <t>ウリアゲ</t>
    </rPh>
    <rPh sb="3" eb="4">
      <t>ガク</t>
    </rPh>
    <rPh sb="5" eb="6">
      <t>タカ</t>
    </rPh>
    <rPh sb="7" eb="9">
      <t>コウリツ</t>
    </rPh>
    <rPh sb="10" eb="11">
      <t>ワル</t>
    </rPh>
    <rPh sb="12" eb="14">
      <t>ショウヒン</t>
    </rPh>
    <rPh sb="15" eb="17">
      <t>チュウシュツ</t>
    </rPh>
    <phoneticPr fontId="1"/>
  </si>
  <si>
    <t>●効率が良く売上額が低い商品を抽出</t>
    <rPh sb="1" eb="3">
      <t>コウリツ</t>
    </rPh>
    <rPh sb="4" eb="5">
      <t>ヨ</t>
    </rPh>
    <rPh sb="6" eb="8">
      <t>ウリアゲ</t>
    </rPh>
    <rPh sb="8" eb="9">
      <t>ガク</t>
    </rPh>
    <rPh sb="10" eb="11">
      <t>ヒク</t>
    </rPh>
    <rPh sb="12" eb="14">
      <t>ショウヒン</t>
    </rPh>
    <rPh sb="15" eb="17">
      <t>チュウシュツ</t>
    </rPh>
    <phoneticPr fontId="1"/>
  </si>
  <si>
    <t>順位_残差</t>
    <rPh sb="0" eb="2">
      <t>ジュンイ</t>
    </rPh>
    <rPh sb="3" eb="5">
      <t>ザンサ</t>
    </rPh>
    <phoneticPr fontId="1"/>
  </si>
  <si>
    <t>※2つの軸を同時に評価するため相乗平均</t>
    <phoneticPr fontId="1"/>
  </si>
  <si>
    <r>
      <t>→ここ(オレンジ)に</t>
    </r>
    <r>
      <rPr>
        <b/>
        <sz val="11"/>
        <color theme="1"/>
        <rFont val="ＭＳ Ｐゴシック"/>
        <family val="3"/>
        <charset val="128"/>
        <scheme val="minor"/>
      </rPr>
      <t>値貼り付け</t>
    </r>
    <r>
      <rPr>
        <sz val="11"/>
        <color theme="1"/>
        <rFont val="ＭＳ Ｐゴシック"/>
        <family val="2"/>
        <charset val="128"/>
        <scheme val="minor"/>
      </rPr>
      <t>し相乗平均の降順で整列する</t>
    </r>
    <rPh sb="10" eb="11">
      <t>アタイ</t>
    </rPh>
    <rPh sb="11" eb="12">
      <t>ハ</t>
    </rPh>
    <rPh sb="13" eb="14">
      <t>ツ</t>
    </rPh>
    <rPh sb="16" eb="18">
      <t>ソウジョウ</t>
    </rPh>
    <rPh sb="18" eb="20">
      <t>ヘイキン</t>
    </rPh>
    <rPh sb="21" eb="23">
      <t>コウジュン</t>
    </rPh>
    <rPh sb="24" eb="26">
      <t>セイレツ</t>
    </rPh>
    <phoneticPr fontId="1"/>
  </si>
  <si>
    <r>
      <t>→ここ(オレンジ)に</t>
    </r>
    <r>
      <rPr>
        <b/>
        <sz val="11"/>
        <color theme="1"/>
        <rFont val="ＭＳ Ｐゴシック"/>
        <family val="3"/>
        <charset val="128"/>
        <scheme val="minor"/>
      </rPr>
      <t>値貼り付け</t>
    </r>
    <r>
      <rPr>
        <sz val="11"/>
        <color theme="1"/>
        <rFont val="ＭＳ Ｐゴシック"/>
        <family val="2"/>
        <charset val="128"/>
        <scheme val="minor"/>
      </rPr>
      <t>し相乗平均を算出する</t>
    </r>
    <rPh sb="10" eb="11">
      <t>アタイ</t>
    </rPh>
    <rPh sb="11" eb="12">
      <t>ハ</t>
    </rPh>
    <rPh sb="13" eb="14">
      <t>ツ</t>
    </rPh>
    <rPh sb="16" eb="18">
      <t>ソウジョウ</t>
    </rPh>
    <rPh sb="18" eb="20">
      <t>ヘイキン</t>
    </rPh>
    <rPh sb="21" eb="23">
      <t>サンシュツ</t>
    </rPh>
    <phoneticPr fontId="1"/>
  </si>
  <si>
    <r>
      <t>→売上額</t>
    </r>
    <r>
      <rPr>
        <b/>
        <sz val="11"/>
        <color theme="1"/>
        <rFont val="ＭＳ Ｐゴシック"/>
        <family val="3"/>
        <charset val="128"/>
        <scheme val="minor"/>
      </rPr>
      <t>(順位反転)</t>
    </r>
    <r>
      <rPr>
        <sz val="11"/>
        <color theme="1"/>
        <rFont val="ＭＳ Ｐゴシック"/>
        <family val="2"/>
        <charset val="128"/>
        <scheme val="minor"/>
      </rPr>
      <t>と残差の順位を2次元座標にマッピングしたものの相乗平均</t>
    </r>
    <rPh sb="1" eb="3">
      <t>ウリアゲ</t>
    </rPh>
    <rPh sb="3" eb="4">
      <t>ガク</t>
    </rPh>
    <rPh sb="5" eb="7">
      <t>ジュンイ</t>
    </rPh>
    <rPh sb="7" eb="9">
      <t>ハンテン</t>
    </rPh>
    <rPh sb="11" eb="13">
      <t>ザンサ</t>
    </rPh>
    <rPh sb="14" eb="16">
      <t>ジュンイ</t>
    </rPh>
    <rPh sb="18" eb="20">
      <t>ジゲン</t>
    </rPh>
    <rPh sb="20" eb="22">
      <t>ザヒョウ</t>
    </rPh>
    <rPh sb="33" eb="35">
      <t>ソウジョウ</t>
    </rPh>
    <rPh sb="35" eb="37">
      <t>ヘイキン</t>
    </rPh>
    <phoneticPr fontId="1"/>
  </si>
  <si>
    <r>
      <t>→売上額と残差</t>
    </r>
    <r>
      <rPr>
        <b/>
        <sz val="11"/>
        <color theme="1"/>
        <rFont val="ＭＳ Ｐゴシック"/>
        <family val="3"/>
        <charset val="128"/>
        <scheme val="minor"/>
      </rPr>
      <t>(順位反転)</t>
    </r>
    <r>
      <rPr>
        <sz val="11"/>
        <color theme="1"/>
        <rFont val="ＭＳ Ｐゴシック"/>
        <family val="2"/>
        <charset val="128"/>
        <scheme val="minor"/>
      </rPr>
      <t>の順位を2次元座標にマッピングしたものの相乗平均</t>
    </r>
    <rPh sb="1" eb="3">
      <t>ウリアゲ</t>
    </rPh>
    <rPh sb="3" eb="4">
      <t>ガク</t>
    </rPh>
    <rPh sb="5" eb="7">
      <t>ザンサ</t>
    </rPh>
    <rPh sb="8" eb="10">
      <t>ジュンイ</t>
    </rPh>
    <rPh sb="10" eb="12">
      <t>ハンテン</t>
    </rPh>
    <rPh sb="14" eb="16">
      <t>ジュンイ</t>
    </rPh>
    <rPh sb="18" eb="20">
      <t>ジゲン</t>
    </rPh>
    <rPh sb="20" eb="22">
      <t>ザヒョウ</t>
    </rPh>
    <rPh sb="33" eb="35">
      <t>ソウジョウ</t>
    </rPh>
    <rPh sb="35" eb="37">
      <t>ヘイキン</t>
    </rPh>
    <phoneticPr fontId="1"/>
  </si>
  <si>
    <t>自由度</t>
    <rPh sb="0" eb="3">
      <t>ジユウド</t>
    </rPh>
    <phoneticPr fontId="1"/>
  </si>
  <si>
    <t>平均の差</t>
    <rPh sb="0" eb="2">
      <t>ヘイキン</t>
    </rPh>
    <rPh sb="3" eb="4">
      <t>サ</t>
    </rPh>
    <phoneticPr fontId="1"/>
  </si>
  <si>
    <t>店舗Aの提供時間(分)</t>
    <rPh sb="0" eb="2">
      <t>テンポ</t>
    </rPh>
    <rPh sb="4" eb="6">
      <t>テイキョウ</t>
    </rPh>
    <rPh sb="6" eb="8">
      <t>ジカン</t>
    </rPh>
    <rPh sb="9" eb="10">
      <t>フン</t>
    </rPh>
    <phoneticPr fontId="1"/>
  </si>
  <si>
    <t>検定結果</t>
    <rPh sb="0" eb="2">
      <t>ケンテイ</t>
    </rPh>
    <rPh sb="2" eb="4">
      <t>ケッカ</t>
    </rPh>
    <phoneticPr fontId="1"/>
  </si>
  <si>
    <t>平均(店舗A)</t>
    <rPh sb="0" eb="2">
      <t>ヘイキン</t>
    </rPh>
    <rPh sb="3" eb="5">
      <t>テンポ</t>
    </rPh>
    <phoneticPr fontId="1"/>
  </si>
  <si>
    <t>平均(全店舗)</t>
    <rPh sb="0" eb="2">
      <t>ヘイキン</t>
    </rPh>
    <rPh sb="3" eb="4">
      <t>ゼン</t>
    </rPh>
    <rPh sb="4" eb="6">
      <t>テンポ</t>
    </rPh>
    <phoneticPr fontId="1"/>
  </si>
  <si>
    <t>統計量</t>
    <rPh sb="0" eb="2">
      <t>トウケイ</t>
    </rPh>
    <rPh sb="2" eb="3">
      <t>リョウ</t>
    </rPh>
    <phoneticPr fontId="1"/>
  </si>
  <si>
    <t>標本分散</t>
    <rPh sb="0" eb="2">
      <t>ヒョウホン</t>
    </rPh>
    <rPh sb="2" eb="4">
      <t>ブンサン</t>
    </rPh>
    <phoneticPr fontId="1"/>
  </si>
  <si>
    <t>■３．商品の効率を把握する</t>
    <rPh sb="3" eb="5">
      <t>ショウヒン</t>
    </rPh>
    <rPh sb="6" eb="8">
      <t>コウリツ</t>
    </rPh>
    <rPh sb="9" eb="11">
      <t>ハアク</t>
    </rPh>
    <phoneticPr fontId="1"/>
  </si>
  <si>
    <t>■５．t検定</t>
    <rPh sb="4" eb="6">
      <t>ケンテイ</t>
    </rPh>
    <phoneticPr fontId="1"/>
  </si>
  <si>
    <t>確率</t>
    <rPh sb="0" eb="2">
      <t>カクリツ</t>
    </rPh>
    <phoneticPr fontId="1"/>
  </si>
  <si>
    <t>有意水準</t>
    <rPh sb="0" eb="2">
      <t>ユウイ</t>
    </rPh>
    <rPh sb="2" eb="4">
      <t>スイジュン</t>
    </rPh>
    <phoneticPr fontId="1"/>
  </si>
  <si>
    <t>←有意水準は片側検定の場合は2倍の値をセットする</t>
    <rPh sb="1" eb="3">
      <t>ユウイ</t>
    </rPh>
    <rPh sb="3" eb="5">
      <t>スイジュン</t>
    </rPh>
    <rPh sb="6" eb="8">
      <t>カタガワ</t>
    </rPh>
    <rPh sb="8" eb="10">
      <t>ケンテイ</t>
    </rPh>
    <rPh sb="11" eb="13">
      <t>バアイ</t>
    </rPh>
    <rPh sb="15" eb="16">
      <t>バイ</t>
    </rPh>
    <rPh sb="17" eb="18">
      <t>アタイ</t>
    </rPh>
    <phoneticPr fontId="1"/>
  </si>
  <si>
    <t>限界値(上)</t>
    <rPh sb="0" eb="2">
      <t>ゲンカイ</t>
    </rPh>
    <rPh sb="2" eb="3">
      <t>アタイ</t>
    </rPh>
    <rPh sb="4" eb="5">
      <t>ウエ</t>
    </rPh>
    <phoneticPr fontId="1"/>
  </si>
  <si>
    <t>限界値(下)</t>
    <rPh sb="0" eb="2">
      <t>ゲンカイ</t>
    </rPh>
    <rPh sb="2" eb="3">
      <t>アタイ</t>
    </rPh>
    <rPh sb="4" eb="5">
      <t>シタ</t>
    </rPh>
    <phoneticPr fontId="1"/>
  </si>
  <si>
    <t>■５．カイ二乗検定</t>
    <rPh sb="5" eb="7">
      <t>ジジョウ</t>
    </rPh>
    <rPh sb="7" eb="9">
      <t>ケンテイ</t>
    </rPh>
    <phoneticPr fontId="1"/>
  </si>
  <si>
    <t>母分散</t>
    <rPh sb="0" eb="1">
      <t>ハハ</t>
    </rPh>
    <rPh sb="1" eb="3">
      <t>ブンサン</t>
    </rPh>
    <phoneticPr fontId="1"/>
  </si>
  <si>
    <t>母標準偏差</t>
    <rPh sb="0" eb="1">
      <t>ハハ</t>
    </rPh>
    <rPh sb="1" eb="3">
      <t>ヒョウジュン</t>
    </rPh>
    <rPh sb="3" eb="5">
      <t>ヘンサ</t>
    </rPh>
    <phoneticPr fontId="1"/>
  </si>
  <si>
    <t>←有意水準は両側検定の場合は2倍の値をセットする</t>
    <rPh sb="1" eb="3">
      <t>ユウイ</t>
    </rPh>
    <rPh sb="3" eb="5">
      <t>スイジュン</t>
    </rPh>
    <rPh sb="6" eb="8">
      <t>リョウガワ</t>
    </rPh>
    <rPh sb="8" eb="10">
      <t>ケンテイ</t>
    </rPh>
    <rPh sb="11" eb="13">
      <t>バアイ</t>
    </rPh>
    <rPh sb="15" eb="16">
      <t>バイ</t>
    </rPh>
    <rPh sb="17" eb="18">
      <t>アタイ</t>
    </rPh>
    <phoneticPr fontId="1"/>
  </si>
  <si>
    <t>●定食別の食べ残し</t>
    <rPh sb="1" eb="3">
      <t>テイショク</t>
    </rPh>
    <rPh sb="3" eb="4">
      <t>ベツ</t>
    </rPh>
    <rPh sb="5" eb="6">
      <t>タ</t>
    </rPh>
    <rPh sb="7" eb="8">
      <t>ノコ</t>
    </rPh>
    <phoneticPr fontId="1"/>
  </si>
  <si>
    <t>ステーキの量(g)</t>
    <rPh sb="5" eb="6">
      <t>リョウ</t>
    </rPh>
    <phoneticPr fontId="1"/>
  </si>
  <si>
    <t>汁物の温度(℃)</t>
    <rPh sb="0" eb="2">
      <t>シルモノ</t>
    </rPh>
    <rPh sb="3" eb="5">
      <t>オンド</t>
    </rPh>
    <phoneticPr fontId="1"/>
  </si>
  <si>
    <t>→汁物は温度に注意して提供しており、この温度にばらつきがないか検定する</t>
    <rPh sb="1" eb="3">
      <t>シルモノ</t>
    </rPh>
    <rPh sb="4" eb="6">
      <t>オンド</t>
    </rPh>
    <rPh sb="7" eb="9">
      <t>チュウイ</t>
    </rPh>
    <rPh sb="11" eb="13">
      <t>テイキョウ</t>
    </rPh>
    <rPh sb="20" eb="22">
      <t>オンド</t>
    </rPh>
    <rPh sb="31" eb="33">
      <t>ケンテイ</t>
    </rPh>
    <phoneticPr fontId="1"/>
  </si>
  <si>
    <t>●ステーキの量</t>
    <rPh sb="6" eb="7">
      <t>リョウ</t>
    </rPh>
    <phoneticPr fontId="1"/>
  </si>
  <si>
    <t>●汁物の温度</t>
    <rPh sb="1" eb="3">
      <t>シルモノ</t>
    </rPh>
    <rPh sb="4" eb="6">
      <t>オンド</t>
    </rPh>
    <phoneticPr fontId="1"/>
  </si>
  <si>
    <t>●日替わり定食の提供時間</t>
    <rPh sb="1" eb="2">
      <t>ヒ</t>
    </rPh>
    <rPh sb="2" eb="3">
      <t>ガ</t>
    </rPh>
    <rPh sb="5" eb="7">
      <t>テイショク</t>
    </rPh>
    <rPh sb="8" eb="10">
      <t>テイキョウ</t>
    </rPh>
    <rPh sb="10" eb="12">
      <t>ジカン</t>
    </rPh>
    <phoneticPr fontId="1"/>
  </si>
  <si>
    <t>●初回の提供時間</t>
    <rPh sb="1" eb="3">
      <t>ショカイ</t>
    </rPh>
    <rPh sb="4" eb="6">
      <t>テイキョウ</t>
    </rPh>
    <rPh sb="6" eb="8">
      <t>ジカン</t>
    </rPh>
    <phoneticPr fontId="1"/>
  </si>
  <si>
    <t>→初回の注文は素早く対応しなければならず、店舗Aの対応は全店舗と比較して遅くないか検定する</t>
    <rPh sb="1" eb="3">
      <t>ショカイ</t>
    </rPh>
    <rPh sb="4" eb="6">
      <t>チュウモン</t>
    </rPh>
    <rPh sb="7" eb="9">
      <t>スバヤ</t>
    </rPh>
    <rPh sb="10" eb="12">
      <t>タイオウ</t>
    </rPh>
    <rPh sb="21" eb="23">
      <t>テンポ</t>
    </rPh>
    <rPh sb="25" eb="27">
      <t>タイオウ</t>
    </rPh>
    <rPh sb="28" eb="29">
      <t>ゼン</t>
    </rPh>
    <rPh sb="29" eb="31">
      <t>テンポ</t>
    </rPh>
    <rPh sb="32" eb="34">
      <t>ヒカク</t>
    </rPh>
    <rPh sb="36" eb="37">
      <t>オソ</t>
    </rPh>
    <rPh sb="41" eb="43">
      <t>ケンテイ</t>
    </rPh>
    <phoneticPr fontId="1"/>
  </si>
  <si>
    <t>※店舗Aの平均が全店舗の平均を上回っていなければいいため、スチューデントのt分布による片側検定(右)とする</t>
    <rPh sb="1" eb="3">
      <t>テンポ</t>
    </rPh>
    <rPh sb="5" eb="7">
      <t>ヘイキン</t>
    </rPh>
    <rPh sb="8" eb="9">
      <t>ゼン</t>
    </rPh>
    <rPh sb="9" eb="11">
      <t>テンポ</t>
    </rPh>
    <rPh sb="12" eb="14">
      <t>ヘイキン</t>
    </rPh>
    <rPh sb="15" eb="17">
      <t>ウワマワ</t>
    </rPh>
    <rPh sb="48" eb="49">
      <t>ミギ</t>
    </rPh>
    <phoneticPr fontId="1"/>
  </si>
  <si>
    <t>→売れ筋商品の定食において、食べ残しの量が過去データと比較して増えてないか検定する</t>
    <rPh sb="1" eb="2">
      <t>ウ</t>
    </rPh>
    <rPh sb="3" eb="4">
      <t>スジ</t>
    </rPh>
    <rPh sb="4" eb="6">
      <t>ショウヒン</t>
    </rPh>
    <rPh sb="7" eb="9">
      <t>テイショク</t>
    </rPh>
    <rPh sb="14" eb="15">
      <t>タ</t>
    </rPh>
    <rPh sb="16" eb="17">
      <t>ノコ</t>
    </rPh>
    <rPh sb="19" eb="20">
      <t>リョウ</t>
    </rPh>
    <rPh sb="21" eb="23">
      <t>カコ</t>
    </rPh>
    <rPh sb="27" eb="29">
      <t>ヒカク</t>
    </rPh>
    <rPh sb="31" eb="32">
      <t>フ</t>
    </rPh>
    <rPh sb="37" eb="39">
      <t>ケンテイ</t>
    </rPh>
    <phoneticPr fontId="1"/>
  </si>
  <si>
    <t>平均(過去)</t>
    <rPh sb="0" eb="2">
      <t>ヘイキン</t>
    </rPh>
    <rPh sb="3" eb="5">
      <t>カコ</t>
    </rPh>
    <phoneticPr fontId="1"/>
  </si>
  <si>
    <t>平均(先月)</t>
    <rPh sb="0" eb="2">
      <t>ヘイキン</t>
    </rPh>
    <rPh sb="3" eb="5">
      <t>センゲツ</t>
    </rPh>
    <phoneticPr fontId="1"/>
  </si>
  <si>
    <t>定食の週別の食べ残し(点)</t>
    <rPh sb="0" eb="2">
      <t>テイショク</t>
    </rPh>
    <rPh sb="3" eb="4">
      <t>シュウ</t>
    </rPh>
    <rPh sb="4" eb="5">
      <t>ベツ</t>
    </rPh>
    <rPh sb="6" eb="7">
      <t>タ</t>
    </rPh>
    <rPh sb="8" eb="9">
      <t>ノコ</t>
    </rPh>
    <rPh sb="11" eb="12">
      <t>テン</t>
    </rPh>
    <phoneticPr fontId="1"/>
  </si>
  <si>
    <t>→日替わり定食は提供時間の目標値を設けており、店舗Aの提供時間が目標値と比較して遅くないか検定する</t>
    <rPh sb="1" eb="2">
      <t>ヒ</t>
    </rPh>
    <rPh sb="2" eb="3">
      <t>ガ</t>
    </rPh>
    <rPh sb="5" eb="7">
      <t>テイショク</t>
    </rPh>
    <rPh sb="8" eb="10">
      <t>テイキョウ</t>
    </rPh>
    <rPh sb="10" eb="12">
      <t>ジカン</t>
    </rPh>
    <rPh sb="13" eb="15">
      <t>モクヒョウ</t>
    </rPh>
    <rPh sb="16" eb="17">
      <t>テイチ</t>
    </rPh>
    <rPh sb="17" eb="18">
      <t>モウ</t>
    </rPh>
    <rPh sb="23" eb="25">
      <t>テンポ</t>
    </rPh>
    <rPh sb="27" eb="29">
      <t>テイキョウ</t>
    </rPh>
    <rPh sb="29" eb="31">
      <t>ジカン</t>
    </rPh>
    <rPh sb="32" eb="34">
      <t>モクヒョウ</t>
    </rPh>
    <rPh sb="34" eb="35">
      <t>アタイ</t>
    </rPh>
    <rPh sb="36" eb="38">
      <t>ヒカク</t>
    </rPh>
    <rPh sb="40" eb="41">
      <t>オソ</t>
    </rPh>
    <rPh sb="45" eb="47">
      <t>ケンテイ</t>
    </rPh>
    <phoneticPr fontId="1"/>
  </si>
  <si>
    <t>※店舗Aの平均が目標値を上回っていなければいいため、スチューデントのt分布による片側検定(右)とする</t>
    <rPh sb="1" eb="3">
      <t>テンポ</t>
    </rPh>
    <rPh sb="5" eb="7">
      <t>ヘイキン</t>
    </rPh>
    <rPh sb="8" eb="10">
      <t>モクヒョウ</t>
    </rPh>
    <rPh sb="10" eb="11">
      <t>アタイ</t>
    </rPh>
    <rPh sb="12" eb="14">
      <t>ウワマワ</t>
    </rPh>
    <rPh sb="45" eb="46">
      <t>ミギ</t>
    </rPh>
    <phoneticPr fontId="1"/>
  </si>
  <si>
    <t>平均(目標値)</t>
    <rPh sb="0" eb="2">
      <t>ヘイキン</t>
    </rPh>
    <rPh sb="3" eb="5">
      <t>モクヒョウ</t>
    </rPh>
    <rPh sb="5" eb="6">
      <t>アタイ</t>
    </rPh>
    <phoneticPr fontId="1"/>
  </si>
  <si>
    <t>※先週の平均が過去データの平均を上回っていなければいいとし、スチューデントのt分布による片側検定(右)とする</t>
    <rPh sb="1" eb="3">
      <t>センシュウ</t>
    </rPh>
    <rPh sb="4" eb="6">
      <t>ヘイキン</t>
    </rPh>
    <rPh sb="7" eb="9">
      <t>カコ</t>
    </rPh>
    <rPh sb="13" eb="15">
      <t>ヘイキン</t>
    </rPh>
    <rPh sb="16" eb="18">
      <t>ウワマワ</t>
    </rPh>
    <rPh sb="49" eb="50">
      <t>ミギ</t>
    </rPh>
    <phoneticPr fontId="1"/>
  </si>
  <si>
    <t>※標準偏差の目標値を10とし、このばらつきを上回っていなければいいため、カイ二乗分布による片側検定(左)とする</t>
    <rPh sb="1" eb="3">
      <t>ヒョウジュン</t>
    </rPh>
    <rPh sb="3" eb="5">
      <t>ヘンサ</t>
    </rPh>
    <rPh sb="6" eb="8">
      <t>モクヒョウ</t>
    </rPh>
    <rPh sb="9" eb="10">
      <t>テイチ</t>
    </rPh>
    <rPh sb="22" eb="24">
      <t>ウワマワ</t>
    </rPh>
    <rPh sb="38" eb="40">
      <t>ジジョウ</t>
    </rPh>
    <rPh sb="50" eb="51">
      <t>ヒダリ</t>
    </rPh>
    <phoneticPr fontId="1"/>
  </si>
  <si>
    <t>※量の目標値は200g(検定には関係しない)</t>
    <rPh sb="1" eb="2">
      <t>リョウ</t>
    </rPh>
    <rPh sb="3" eb="5">
      <t>モクヒョウ</t>
    </rPh>
    <rPh sb="6" eb="7">
      <t>テイチ</t>
    </rPh>
    <rPh sb="12" eb="14">
      <t>ケンテイ</t>
    </rPh>
    <rPh sb="16" eb="18">
      <t>カンケイ</t>
    </rPh>
    <phoneticPr fontId="1"/>
  </si>
  <si>
    <t>※標準偏差の目標値を3とし、このばらつきを上回っていなければいいため、カイ二乗分布による片側検定(左)とする</t>
    <rPh sb="1" eb="3">
      <t>ヒョウジュン</t>
    </rPh>
    <rPh sb="3" eb="5">
      <t>ヘンサ</t>
    </rPh>
    <rPh sb="6" eb="8">
      <t>モクヒョウ</t>
    </rPh>
    <rPh sb="8" eb="9">
      <t>アタイ</t>
    </rPh>
    <rPh sb="21" eb="23">
      <t>ウワマワ</t>
    </rPh>
    <rPh sb="37" eb="39">
      <t>ジジョウ</t>
    </rPh>
    <rPh sb="49" eb="50">
      <t>ヒダリ</t>
    </rPh>
    <phoneticPr fontId="1"/>
  </si>
  <si>
    <t>※温度の目標値は75℃(検定には関係しない)</t>
    <rPh sb="1" eb="3">
      <t>オンド</t>
    </rPh>
    <rPh sb="4" eb="6">
      <t>モクヒョウ</t>
    </rPh>
    <rPh sb="6" eb="7">
      <t>アタイ</t>
    </rPh>
    <rPh sb="12" eb="14">
      <t>ケンテイ</t>
    </rPh>
    <rPh sb="16" eb="18">
      <t>カンケイ</t>
    </rPh>
    <phoneticPr fontId="1"/>
  </si>
  <si>
    <t>→ステーキ定食のステーキはその場で料理人がさばいており、この量が均一になっているか検定する</t>
    <rPh sb="5" eb="7">
      <t>テイショク</t>
    </rPh>
    <rPh sb="15" eb="16">
      <t>バ</t>
    </rPh>
    <rPh sb="17" eb="19">
      <t>リョウリ</t>
    </rPh>
    <rPh sb="19" eb="20">
      <t>ニン</t>
    </rPh>
    <rPh sb="30" eb="31">
      <t>リョウ</t>
    </rPh>
    <rPh sb="32" eb="34">
      <t>キンイツ</t>
    </rPh>
    <rPh sb="41" eb="43">
      <t>ケンテイ</t>
    </rPh>
    <phoneticPr fontId="1"/>
  </si>
  <si>
    <t>日替わり定食の提供時間(分)</t>
    <rPh sb="0" eb="1">
      <t>ヒ</t>
    </rPh>
    <rPh sb="1" eb="2">
      <t>ガ</t>
    </rPh>
    <rPh sb="4" eb="6">
      <t>テイショク</t>
    </rPh>
    <rPh sb="7" eb="9">
      <t>テイキョウ</t>
    </rPh>
    <rPh sb="9" eb="11">
      <t>ジカン</t>
    </rPh>
    <rPh sb="12" eb="13">
      <t>フン</t>
    </rPh>
    <phoneticPr fontId="1"/>
  </si>
  <si>
    <t>傾き</t>
    <rPh sb="0" eb="1">
      <t>カタム</t>
    </rPh>
    <phoneticPr fontId="1"/>
  </si>
  <si>
    <t>切片</t>
    <rPh sb="0" eb="2">
      <t>セッペン</t>
    </rPh>
    <phoneticPr fontId="1"/>
  </si>
  <si>
    <t>相関係数</t>
    <rPh sb="0" eb="2">
      <t>ソウカン</t>
    </rPh>
    <rPh sb="2" eb="4">
      <t>ケイスウ</t>
    </rPh>
    <phoneticPr fontId="1"/>
  </si>
  <si>
    <t>■４．クラスCの商品の成長度を求める</t>
    <rPh sb="8" eb="10">
      <t>ショウヒン</t>
    </rPh>
    <rPh sb="11" eb="13">
      <t>セイチョウ</t>
    </rPh>
    <rPh sb="13" eb="14">
      <t>ド</t>
    </rPh>
    <rPh sb="15" eb="16">
      <t>モト</t>
    </rPh>
    <phoneticPr fontId="1"/>
  </si>
  <si>
    <t>貢献度</t>
    <rPh sb="0" eb="3">
      <t>コウケンド</t>
    </rPh>
    <phoneticPr fontId="1"/>
  </si>
  <si>
    <t>差分</t>
    <rPh sb="0" eb="2">
      <t>サブン</t>
    </rPh>
    <phoneticPr fontId="1"/>
  </si>
  <si>
    <t>→ここ(緋色)にデータセットする</t>
    <phoneticPr fontId="1"/>
  </si>
  <si>
    <t>確信度</t>
    <rPh sb="0" eb="2">
      <t>カクシン</t>
    </rPh>
    <rPh sb="2" eb="3">
      <t>ド</t>
    </rPh>
    <phoneticPr fontId="1"/>
  </si>
  <si>
    <t>支持度</t>
    <rPh sb="0" eb="2">
      <t>シジ</t>
    </rPh>
    <rPh sb="2" eb="3">
      <t>ド</t>
    </rPh>
    <phoneticPr fontId="1"/>
  </si>
  <si>
    <t>リフト値</t>
    <rPh sb="3" eb="4">
      <t>アタイ</t>
    </rPh>
    <phoneticPr fontId="1"/>
  </si>
  <si>
    <t>成長度</t>
    <rPh sb="0" eb="2">
      <t>セイチョウ</t>
    </rPh>
    <rPh sb="2" eb="3">
      <t>ド</t>
    </rPh>
    <phoneticPr fontId="1"/>
  </si>
  <si>
    <t>基準</t>
    <rPh sb="0" eb="2">
      <t>キジュン</t>
    </rPh>
    <phoneticPr fontId="1"/>
  </si>
  <si>
    <r>
      <t>→ここ(オレンジ)に</t>
    </r>
    <r>
      <rPr>
        <b/>
        <sz val="11"/>
        <color theme="1"/>
        <rFont val="ＭＳ Ｐゴシック"/>
        <family val="3"/>
        <charset val="128"/>
        <scheme val="minor"/>
      </rPr>
      <t>値貼り付け</t>
    </r>
    <r>
      <rPr>
        <sz val="11"/>
        <color theme="1"/>
        <rFont val="ＭＳ Ｐゴシック"/>
        <family val="2"/>
        <charset val="128"/>
        <scheme val="minor"/>
      </rPr>
      <t>し傾きの降順で整列する</t>
    </r>
    <rPh sb="10" eb="11">
      <t>アタイ</t>
    </rPh>
    <rPh sb="11" eb="12">
      <t>ハ</t>
    </rPh>
    <rPh sb="13" eb="14">
      <t>ツ</t>
    </rPh>
    <rPh sb="16" eb="17">
      <t>カタム</t>
    </rPh>
    <rPh sb="19" eb="21">
      <t>コウジュン</t>
    </rPh>
    <rPh sb="22" eb="24">
      <t>セイレツ</t>
    </rPh>
    <phoneticPr fontId="1"/>
  </si>
  <si>
    <t>(傾き)</t>
    <rPh sb="1" eb="2">
      <t>カタム</t>
    </rPh>
    <phoneticPr fontId="1"/>
  </si>
  <si>
    <t>(切片)</t>
    <rPh sb="1" eb="3">
      <t>セッペン</t>
    </rPh>
    <phoneticPr fontId="1"/>
  </si>
  <si>
    <t>■４．クラスCの商品の貢献度を求める</t>
    <rPh sb="8" eb="10">
      <t>ショウヒン</t>
    </rPh>
    <rPh sb="11" eb="14">
      <t>コウケンド</t>
    </rPh>
    <rPh sb="15" eb="16">
      <t>モト</t>
    </rPh>
    <phoneticPr fontId="1"/>
  </si>
  <si>
    <t>※均等割金額</t>
    <rPh sb="1" eb="4">
      <t>キントウワ</t>
    </rPh>
    <rPh sb="4" eb="6">
      <t>キンガク</t>
    </rPh>
    <phoneticPr fontId="1"/>
  </si>
  <si>
    <t>※貢献度－売上額</t>
    <rPh sb="1" eb="4">
      <t>コウケンド</t>
    </rPh>
    <rPh sb="5" eb="7">
      <t>ウリアゲ</t>
    </rPh>
    <rPh sb="7" eb="8">
      <t>ガク</t>
    </rPh>
    <phoneticPr fontId="1"/>
  </si>
  <si>
    <t>■４．クラスCの商品の確信度を求める</t>
    <rPh sb="8" eb="10">
      <t>ショウヒン</t>
    </rPh>
    <rPh sb="11" eb="13">
      <t>カクシン</t>
    </rPh>
    <rPh sb="13" eb="14">
      <t>ド</t>
    </rPh>
    <rPh sb="15" eb="16">
      <t>モト</t>
    </rPh>
    <phoneticPr fontId="1"/>
  </si>
  <si>
    <t>商品コード①</t>
    <rPh sb="0" eb="2">
      <t>ショウヒン</t>
    </rPh>
    <phoneticPr fontId="1"/>
  </si>
  <si>
    <t>商品名①</t>
    <rPh sb="0" eb="3">
      <t>ショウヒンメイ</t>
    </rPh>
    <phoneticPr fontId="1"/>
  </si>
  <si>
    <t>商品コード②</t>
    <rPh sb="0" eb="2">
      <t>ショウヒン</t>
    </rPh>
    <phoneticPr fontId="1"/>
  </si>
  <si>
    <t>商品名②</t>
    <rPh sb="0" eb="3">
      <t>ショウヒンメイ</t>
    </rPh>
    <phoneticPr fontId="1"/>
  </si>
  <si>
    <t>商品①の伝票数</t>
    <rPh sb="0" eb="2">
      <t>ショウヒン</t>
    </rPh>
    <rPh sb="4" eb="6">
      <t>デンピョウ</t>
    </rPh>
    <rPh sb="6" eb="7">
      <t>スウ</t>
    </rPh>
    <phoneticPr fontId="1"/>
  </si>
  <si>
    <t>商品②の伝票数</t>
    <rPh sb="0" eb="2">
      <t>ショウヒン</t>
    </rPh>
    <rPh sb="4" eb="6">
      <t>デンピョウ</t>
    </rPh>
    <rPh sb="6" eb="7">
      <t>スウ</t>
    </rPh>
    <phoneticPr fontId="1"/>
  </si>
  <si>
    <t>↑統計量＜限界値(上)となっており(統計量が棄却域になく、平均と等しいという仮説は棄却されない)、今回は問題ないと判断できる</t>
    <rPh sb="1" eb="3">
      <t>トウケイ</t>
    </rPh>
    <rPh sb="3" eb="4">
      <t>リョウ</t>
    </rPh>
    <rPh sb="5" eb="7">
      <t>ゲンカイ</t>
    </rPh>
    <rPh sb="7" eb="8">
      <t>アタイ</t>
    </rPh>
    <rPh sb="9" eb="10">
      <t>ウエ</t>
    </rPh>
    <rPh sb="18" eb="20">
      <t>トウケイ</t>
    </rPh>
    <rPh sb="20" eb="21">
      <t>リョウ</t>
    </rPh>
    <rPh sb="22" eb="24">
      <t>キキャク</t>
    </rPh>
    <rPh sb="24" eb="25">
      <t>イキ</t>
    </rPh>
    <rPh sb="29" eb="31">
      <t>ヘイキン</t>
    </rPh>
    <rPh sb="32" eb="33">
      <t>ヒト</t>
    </rPh>
    <rPh sb="38" eb="40">
      <t>カセツ</t>
    </rPh>
    <rPh sb="41" eb="43">
      <t>キキャク</t>
    </rPh>
    <rPh sb="49" eb="51">
      <t>コンカイ</t>
    </rPh>
    <rPh sb="52" eb="54">
      <t>モンダイ</t>
    </rPh>
    <rPh sb="57" eb="59">
      <t>ハンダン</t>
    </rPh>
    <phoneticPr fontId="1"/>
  </si>
  <si>
    <t>↑統計量≧限界値(上)となっており(統計量が棄却域にあり、平均と等しいという仮説が棄却される)、改善が必要である</t>
    <rPh sb="5" eb="7">
      <t>ゲンカイ</t>
    </rPh>
    <rPh sb="7" eb="8">
      <t>アタイ</t>
    </rPh>
    <rPh sb="9" eb="10">
      <t>ウエ</t>
    </rPh>
    <rPh sb="18" eb="20">
      <t>トウケイ</t>
    </rPh>
    <rPh sb="20" eb="21">
      <t>リョウ</t>
    </rPh>
    <rPh sb="22" eb="24">
      <t>キキャク</t>
    </rPh>
    <rPh sb="24" eb="25">
      <t>イキ</t>
    </rPh>
    <rPh sb="29" eb="31">
      <t>ヘイキン</t>
    </rPh>
    <rPh sb="32" eb="33">
      <t>ヒト</t>
    </rPh>
    <rPh sb="38" eb="40">
      <t>カセツ</t>
    </rPh>
    <rPh sb="41" eb="43">
      <t>キキャク</t>
    </rPh>
    <rPh sb="48" eb="50">
      <t>カイゼン</t>
    </rPh>
    <rPh sb="51" eb="53">
      <t>ヒツヨウ</t>
    </rPh>
    <phoneticPr fontId="1"/>
  </si>
  <si>
    <t>↑統計量≦限界値(下)となっており(統計量が棄却域にあり、母標準偏差は棄却される)、今回は問題ないと判断できる</t>
    <rPh sb="1" eb="3">
      <t>トウケイ</t>
    </rPh>
    <rPh sb="3" eb="4">
      <t>リョウ</t>
    </rPh>
    <rPh sb="5" eb="7">
      <t>ゲンカイ</t>
    </rPh>
    <rPh sb="7" eb="8">
      <t>アタイ</t>
    </rPh>
    <rPh sb="9" eb="10">
      <t>シタ</t>
    </rPh>
    <rPh sb="18" eb="20">
      <t>トウケイ</t>
    </rPh>
    <rPh sb="20" eb="21">
      <t>リョウ</t>
    </rPh>
    <rPh sb="22" eb="24">
      <t>キキャク</t>
    </rPh>
    <rPh sb="24" eb="25">
      <t>イキ</t>
    </rPh>
    <rPh sb="29" eb="30">
      <t>ハハ</t>
    </rPh>
    <rPh sb="30" eb="32">
      <t>ヒョウジュン</t>
    </rPh>
    <rPh sb="32" eb="34">
      <t>ヘンサ</t>
    </rPh>
    <rPh sb="35" eb="37">
      <t>キキャク</t>
    </rPh>
    <rPh sb="42" eb="44">
      <t>コンカイ</t>
    </rPh>
    <rPh sb="45" eb="47">
      <t>モンダイ</t>
    </rPh>
    <rPh sb="50" eb="52">
      <t>ハンダン</t>
    </rPh>
    <phoneticPr fontId="1"/>
  </si>
  <si>
    <t>※アソシエーション分析を実施する場合は、データ取得元のDBと接続してください。</t>
    <rPh sb="9" eb="11">
      <t>ブンセキ</t>
    </rPh>
    <rPh sb="12" eb="14">
      <t>ジッシ</t>
    </rPh>
    <rPh sb="16" eb="18">
      <t>バアイ</t>
    </rPh>
    <rPh sb="23" eb="25">
      <t>シュトク</t>
    </rPh>
    <rPh sb="25" eb="26">
      <t>モト</t>
    </rPh>
    <rPh sb="30" eb="32">
      <t>セツゾク</t>
    </rPh>
    <phoneticPr fontId="1"/>
  </si>
  <si>
    <t>※バスケット分析を実施する場合は、データ取得元のDBと接続してください。</t>
    <rPh sb="6" eb="8">
      <t>ブンセキ</t>
    </rPh>
    <rPh sb="9" eb="11">
      <t>ジッシ</t>
    </rPh>
    <rPh sb="13" eb="15">
      <t>バアイ</t>
    </rPh>
    <rPh sb="20" eb="22">
      <t>シュトク</t>
    </rPh>
    <rPh sb="22" eb="23">
      <t>モト</t>
    </rPh>
    <rPh sb="27" eb="29">
      <t>セツゾク</t>
    </rPh>
    <phoneticPr fontId="1"/>
  </si>
  <si>
    <t>※当資料で掲載しているデータは適当に作成したものであり、実際のものではありません。</t>
    <phoneticPr fontId="1"/>
  </si>
</sst>
</file>

<file path=xl/styles.xml><?xml version="1.0" encoding="utf-8"?>
<styleSheet xmlns="http://schemas.openxmlformats.org/spreadsheetml/2006/main">
  <numFmts count="2">
    <numFmt numFmtId="176" formatCode="0.00_ "/>
    <numFmt numFmtId="177" formatCode="0.0000_ "/>
  </numFmts>
  <fonts count="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b/>
      <sz val="11"/>
      <color theme="1"/>
      <name val="ＭＳ Ｐゴシック"/>
      <family val="2"/>
      <charset val="128"/>
      <scheme val="minor"/>
    </font>
    <font>
      <b/>
      <sz val="11"/>
      <color rgb="FFFF0000"/>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
    <xf numFmtId="0" fontId="0" fillId="0" borderId="0" xfId="0">
      <alignment vertical="center"/>
    </xf>
    <xf numFmtId="0" fontId="0" fillId="3" borderId="1" xfId="0" applyFill="1" applyBorder="1">
      <alignment vertical="center"/>
    </xf>
    <xf numFmtId="0" fontId="0" fillId="4" borderId="1" xfId="0" applyFill="1" applyBorder="1">
      <alignment vertical="center"/>
    </xf>
    <xf numFmtId="38" fontId="0" fillId="0" borderId="1" xfId="1" applyFont="1" applyBorder="1">
      <alignment vertical="center"/>
    </xf>
    <xf numFmtId="0" fontId="0" fillId="0" borderId="1" xfId="0" applyBorder="1">
      <alignment vertical="center"/>
    </xf>
    <xf numFmtId="38" fontId="0" fillId="4" borderId="1" xfId="1" applyFont="1" applyFill="1" applyBorder="1">
      <alignment vertical="center"/>
    </xf>
    <xf numFmtId="0" fontId="0" fillId="2" borderId="1" xfId="0" applyFill="1" applyBorder="1">
      <alignment vertical="center"/>
    </xf>
    <xf numFmtId="38" fontId="0" fillId="0" borderId="0" xfId="1" applyFont="1">
      <alignment vertical="center"/>
    </xf>
    <xf numFmtId="0" fontId="0" fillId="0" borderId="0" xfId="0" applyNumberFormat="1">
      <alignment vertical="center"/>
    </xf>
    <xf numFmtId="0" fontId="0" fillId="0" borderId="0" xfId="1" applyNumberFormat="1" applyFont="1">
      <alignment vertical="center"/>
    </xf>
    <xf numFmtId="0" fontId="0" fillId="2" borderId="1" xfId="0" applyNumberFormat="1" applyFill="1" applyBorder="1">
      <alignment vertical="center"/>
    </xf>
    <xf numFmtId="0" fontId="0" fillId="0" borderId="1" xfId="0" applyNumberFormat="1" applyBorder="1">
      <alignment vertical="center"/>
    </xf>
    <xf numFmtId="0" fontId="0" fillId="0" borderId="1" xfId="0" applyFill="1" applyBorder="1">
      <alignment vertical="center"/>
    </xf>
    <xf numFmtId="0" fontId="0" fillId="0" borderId="0" xfId="0" applyBorder="1">
      <alignment vertical="center"/>
    </xf>
    <xf numFmtId="38" fontId="0" fillId="0" borderId="0" xfId="1" applyFont="1" applyBorder="1">
      <alignment vertical="center"/>
    </xf>
    <xf numFmtId="0" fontId="0" fillId="3" borderId="0" xfId="0" applyNumberFormat="1" applyFill="1">
      <alignment vertical="center"/>
    </xf>
    <xf numFmtId="0" fontId="0" fillId="2" borderId="0" xfId="0" applyNumberFormat="1" applyFill="1">
      <alignment vertical="center"/>
    </xf>
    <xf numFmtId="0" fontId="0" fillId="5" borderId="0" xfId="0" applyNumberFormat="1" applyFill="1">
      <alignment vertical="center"/>
    </xf>
    <xf numFmtId="0" fontId="0" fillId="6" borderId="0" xfId="0" applyNumberFormat="1" applyFill="1">
      <alignment vertical="center"/>
    </xf>
    <xf numFmtId="0" fontId="0" fillId="6" borderId="1" xfId="0" applyNumberFormat="1" applyFill="1" applyBorder="1">
      <alignment vertical="center"/>
    </xf>
    <xf numFmtId="0" fontId="0" fillId="0" borderId="0" xfId="0" applyNumberFormat="1" applyFill="1">
      <alignment vertical="center"/>
    </xf>
    <xf numFmtId="0" fontId="0" fillId="6" borderId="0" xfId="0" applyNumberFormat="1" applyFill="1" applyBorder="1">
      <alignment vertical="center"/>
    </xf>
    <xf numFmtId="0" fontId="0" fillId="2" borderId="0" xfId="0" applyNumberFormat="1" applyFill="1" applyBorder="1">
      <alignment vertical="center"/>
    </xf>
    <xf numFmtId="0" fontId="0" fillId="0" borderId="0" xfId="0" applyNumberFormat="1" applyBorder="1">
      <alignment vertical="center"/>
    </xf>
    <xf numFmtId="0" fontId="0" fillId="0" borderId="0" xfId="1" applyNumberFormat="1" applyFont="1" applyBorder="1">
      <alignment vertical="center"/>
    </xf>
    <xf numFmtId="38" fontId="0" fillId="4" borderId="0" xfId="1" applyFont="1" applyFill="1">
      <alignment vertical="center"/>
    </xf>
    <xf numFmtId="38" fontId="0" fillId="4" borderId="0" xfId="1" applyFont="1"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0" borderId="5" xfId="0" applyBorder="1">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0" xfId="0" applyFill="1" applyBorder="1">
      <alignment vertical="center"/>
    </xf>
    <xf numFmtId="0" fontId="0" fillId="2" borderId="5" xfId="0" applyFill="1" applyBorder="1">
      <alignment vertical="center"/>
    </xf>
    <xf numFmtId="0" fontId="0" fillId="3" borderId="5" xfId="0" applyFill="1" applyBorder="1">
      <alignment vertical="center"/>
    </xf>
    <xf numFmtId="0" fontId="0" fillId="5" borderId="5" xfId="0" applyFill="1" applyBorder="1">
      <alignment vertical="center"/>
    </xf>
    <xf numFmtId="0" fontId="0" fillId="5" borderId="1" xfId="0" applyFill="1" applyBorder="1">
      <alignment vertical="center"/>
    </xf>
    <xf numFmtId="0" fontId="0" fillId="6" borderId="0" xfId="0" applyFill="1">
      <alignment vertical="center"/>
    </xf>
    <xf numFmtId="0" fontId="0" fillId="3" borderId="1" xfId="0" applyNumberFormat="1" applyFill="1" applyBorder="1">
      <alignment vertical="center"/>
    </xf>
    <xf numFmtId="0" fontId="0" fillId="0" borderId="0" xfId="1" applyNumberFormat="1" applyFont="1" applyFill="1" applyBorder="1">
      <alignment vertical="center"/>
    </xf>
    <xf numFmtId="0" fontId="0" fillId="0" borderId="0" xfId="0" applyNumberFormat="1" applyFill="1" applyBorder="1">
      <alignment vertical="center"/>
    </xf>
    <xf numFmtId="0" fontId="0" fillId="6" borderId="1" xfId="0" applyFill="1" applyBorder="1">
      <alignment vertical="center"/>
    </xf>
    <xf numFmtId="0" fontId="0" fillId="3" borderId="6" xfId="0" applyNumberFormat="1" applyFill="1" applyBorder="1">
      <alignment vertical="center"/>
    </xf>
    <xf numFmtId="0" fontId="0" fillId="3" borderId="7" xfId="0" applyNumberFormat="1" applyFill="1" applyBorder="1">
      <alignment vertical="center"/>
    </xf>
    <xf numFmtId="0" fontId="0" fillId="3" borderId="8" xfId="0" applyNumberFormat="1" applyFill="1" applyBorder="1">
      <alignment vertical="center"/>
    </xf>
    <xf numFmtId="0" fontId="5" fillId="0" borderId="0" xfId="0" applyFont="1">
      <alignment vertical="center"/>
    </xf>
    <xf numFmtId="176" fontId="0" fillId="0" borderId="0" xfId="0" applyNumberFormat="1">
      <alignment vertical="center"/>
    </xf>
    <xf numFmtId="177" fontId="0" fillId="4" borderId="1" xfId="1" applyNumberFormat="1" applyFont="1" applyFill="1" applyBorder="1">
      <alignment vertical="center"/>
    </xf>
    <xf numFmtId="177" fontId="0" fillId="0" borderId="1" xfId="1" applyNumberFormat="1" applyFont="1" applyBorder="1">
      <alignment vertical="center"/>
    </xf>
    <xf numFmtId="177" fontId="0" fillId="0" borderId="1" xfId="1" applyNumberFormat="1" applyFont="1" applyFill="1" applyBorder="1">
      <alignment vertical="center"/>
    </xf>
    <xf numFmtId="177" fontId="0" fillId="4" borderId="0" xfId="1" applyNumberFormat="1" applyFont="1" applyFill="1" applyBorder="1">
      <alignment vertical="center"/>
    </xf>
    <xf numFmtId="177" fontId="0" fillId="0" borderId="0" xfId="1" applyNumberFormat="1" applyFont="1" applyBorder="1">
      <alignment vertical="center"/>
    </xf>
    <xf numFmtId="177" fontId="0" fillId="0" borderId="0" xfId="1" applyNumberFormat="1" applyFont="1" applyFill="1" applyBorder="1">
      <alignment vertical="center"/>
    </xf>
    <xf numFmtId="177" fontId="0" fillId="0" borderId="0" xfId="0" applyNumberFormat="1">
      <alignment vertical="center"/>
    </xf>
    <xf numFmtId="176" fontId="0" fillId="4" borderId="1" xfId="0" applyNumberFormat="1" applyFill="1" applyBorder="1">
      <alignment vertical="center"/>
    </xf>
    <xf numFmtId="176" fontId="0" fillId="4" borderId="0" xfId="0" applyNumberFormat="1" applyFill="1">
      <alignment vertical="center"/>
    </xf>
    <xf numFmtId="0" fontId="3" fillId="0" borderId="0" xfId="0" applyFont="1">
      <alignment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ja-JP"/>
  <c:style val="4"/>
  <c:chart>
    <c:autoTitleDeleted val="1"/>
    <c:plotArea>
      <c:layout/>
      <c:barChart>
        <c:barDir val="col"/>
        <c:grouping val="clustered"/>
        <c:ser>
          <c:idx val="0"/>
          <c:order val="0"/>
          <c:cat>
            <c:strRef>
              <c:f>'２．商品のリスクを把握する'!$CB$26:$CB$40</c:f>
              <c:strCache>
                <c:ptCount val="15"/>
                <c:pt idx="0">
                  <c:v>ドリンク</c:v>
                </c:pt>
                <c:pt idx="1">
                  <c:v>豚カツ定食</c:v>
                </c:pt>
                <c:pt idx="2">
                  <c:v>ライス(大)</c:v>
                </c:pt>
                <c:pt idx="3">
                  <c:v>飲み放題</c:v>
                </c:pt>
                <c:pt idx="4">
                  <c:v>ハンバーグ定食</c:v>
                </c:pt>
                <c:pt idx="5">
                  <c:v>ライス</c:v>
                </c:pt>
                <c:pt idx="6">
                  <c:v>サラダ</c:v>
                </c:pt>
                <c:pt idx="7">
                  <c:v>すき焼き</c:v>
                </c:pt>
                <c:pt idx="8">
                  <c:v>豚汁</c:v>
                </c:pt>
                <c:pt idx="9">
                  <c:v>チーズハンバーグ</c:v>
                </c:pt>
                <c:pt idx="10">
                  <c:v>サーモン丼</c:v>
                </c:pt>
                <c:pt idx="11">
                  <c:v>ネギトロ丼</c:v>
                </c:pt>
                <c:pt idx="12">
                  <c:v>パン</c:v>
                </c:pt>
                <c:pt idx="13">
                  <c:v>唐揚げ定食</c:v>
                </c:pt>
                <c:pt idx="14">
                  <c:v>塩サバ定食</c:v>
                </c:pt>
              </c:strCache>
            </c:strRef>
          </c:cat>
          <c:val>
            <c:numRef>
              <c:f>'２．商品のリスクを把握する'!$CE$26:$CE$40</c:f>
              <c:numCache>
                <c:formatCode>0.00_ </c:formatCode>
                <c:ptCount val="15"/>
                <c:pt idx="0">
                  <c:v>6.4345182954075728</c:v>
                </c:pt>
                <c:pt idx="1">
                  <c:v>5.2238342807701814</c:v>
                </c:pt>
                <c:pt idx="2">
                  <c:v>5.5268357738102551</c:v>
                </c:pt>
                <c:pt idx="3">
                  <c:v>7.409331411243425</c:v>
                </c:pt>
                <c:pt idx="4">
                  <c:v>7.0437218885451092</c:v>
                </c:pt>
                <c:pt idx="5">
                  <c:v>3.3365447828677093</c:v>
                </c:pt>
                <c:pt idx="6">
                  <c:v>7.0380855661858739</c:v>
                </c:pt>
                <c:pt idx="7">
                  <c:v>8.4028035839090496</c:v>
                </c:pt>
                <c:pt idx="8">
                  <c:v>5.9237842530157305</c:v>
                </c:pt>
                <c:pt idx="9">
                  <c:v>7.8170274497706291</c:v>
                </c:pt>
                <c:pt idx="10">
                  <c:v>7.3862760404942351</c:v>
                </c:pt>
                <c:pt idx="11">
                  <c:v>6.1259336363295169</c:v>
                </c:pt>
                <c:pt idx="12">
                  <c:v>4.2054420516852131</c:v>
                </c:pt>
                <c:pt idx="13">
                  <c:v>8.5285772942476825</c:v>
                </c:pt>
                <c:pt idx="14">
                  <c:v>8.4964861808425454</c:v>
                </c:pt>
              </c:numCache>
            </c:numRef>
          </c:val>
        </c:ser>
        <c:axId val="125387520"/>
        <c:axId val="125389056"/>
      </c:barChart>
      <c:catAx>
        <c:axId val="125387520"/>
        <c:scaling>
          <c:orientation val="minMax"/>
        </c:scaling>
        <c:axPos val="b"/>
        <c:majorTickMark val="none"/>
        <c:tickLblPos val="nextTo"/>
        <c:crossAx val="125389056"/>
        <c:crosses val="autoZero"/>
        <c:auto val="1"/>
        <c:lblAlgn val="ctr"/>
        <c:lblOffset val="100"/>
      </c:catAx>
      <c:valAx>
        <c:axId val="125389056"/>
        <c:scaling>
          <c:orientation val="minMax"/>
        </c:scaling>
        <c:axPos val="l"/>
        <c:majorGridlines/>
        <c:title>
          <c:tx>
            <c:rich>
              <a:bodyPr/>
              <a:lstStyle/>
              <a:p>
                <a:pPr>
                  <a:defRPr/>
                </a:pPr>
                <a:r>
                  <a:rPr lang="ja-JP" altLang="en-US"/>
                  <a:t>標準偏差</a:t>
                </a:r>
                <a:r>
                  <a:rPr lang="en-US" altLang="ja-JP"/>
                  <a:t>(</a:t>
                </a:r>
                <a:r>
                  <a:rPr lang="ja-JP" altLang="en-US"/>
                  <a:t>無単位</a:t>
                </a:r>
                <a:r>
                  <a:rPr lang="en-US" altLang="ja-JP"/>
                  <a:t>)</a:t>
                </a:r>
                <a:endParaRPr lang="ja-JP" altLang="en-US"/>
              </a:p>
            </c:rich>
          </c:tx>
        </c:title>
        <c:numFmt formatCode="0.00_ " sourceLinked="1"/>
        <c:tickLblPos val="nextTo"/>
        <c:crossAx val="125387520"/>
        <c:crosses val="autoZero"/>
        <c:crossBetween val="between"/>
      </c:valAx>
    </c:plotArea>
    <c:plotVisOnly val="1"/>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style val="4"/>
  <c:chart>
    <c:autoTitleDeleted val="1"/>
    <c:plotArea>
      <c:layout/>
      <c:barChart>
        <c:barDir val="col"/>
        <c:grouping val="clustered"/>
        <c:ser>
          <c:idx val="0"/>
          <c:order val="0"/>
          <c:cat>
            <c:strRef>
              <c:f>'２．商品のリスクを把握する'!$BI$26:$BI$40</c:f>
              <c:strCache>
                <c:ptCount val="15"/>
                <c:pt idx="0">
                  <c:v>チキンステーキ</c:v>
                </c:pt>
                <c:pt idx="1">
                  <c:v>日替わり定食</c:v>
                </c:pt>
                <c:pt idx="2">
                  <c:v>タピオカ</c:v>
                </c:pt>
                <c:pt idx="3">
                  <c:v>チーズケーキ</c:v>
                </c:pt>
                <c:pt idx="4">
                  <c:v>コロッケ定食</c:v>
                </c:pt>
                <c:pt idx="5">
                  <c:v>生姜焼き定食</c:v>
                </c:pt>
                <c:pt idx="6">
                  <c:v>焼肉定食</c:v>
                </c:pt>
                <c:pt idx="7">
                  <c:v>チョコケーキ</c:v>
                </c:pt>
                <c:pt idx="8">
                  <c:v>唐揚げ定食</c:v>
                </c:pt>
                <c:pt idx="9">
                  <c:v>塩サバ定食</c:v>
                </c:pt>
                <c:pt idx="10">
                  <c:v>すき焼き</c:v>
                </c:pt>
                <c:pt idx="11">
                  <c:v>肉じゃが</c:v>
                </c:pt>
                <c:pt idx="12">
                  <c:v>ハンバーガー</c:v>
                </c:pt>
                <c:pt idx="13">
                  <c:v>チーズケーキ</c:v>
                </c:pt>
                <c:pt idx="14">
                  <c:v>ビーフステーキ</c:v>
                </c:pt>
              </c:strCache>
            </c:strRef>
          </c:cat>
          <c:val>
            <c:numRef>
              <c:f>'２．商品のリスクを把握する'!$BL$26:$BL$40</c:f>
              <c:numCache>
                <c:formatCode>0.00_ </c:formatCode>
                <c:ptCount val="15"/>
                <c:pt idx="0">
                  <c:v>9.5900567074914722</c:v>
                </c:pt>
                <c:pt idx="1">
                  <c:v>9.5237693542917174</c:v>
                </c:pt>
                <c:pt idx="2">
                  <c:v>11.671648939956246</c:v>
                </c:pt>
                <c:pt idx="3">
                  <c:v>11.322108128737792</c:v>
                </c:pt>
                <c:pt idx="4">
                  <c:v>9.962611736610496</c:v>
                </c:pt>
                <c:pt idx="5">
                  <c:v>9.7920889212354645</c:v>
                </c:pt>
                <c:pt idx="6">
                  <c:v>15.939560650758818</c:v>
                </c:pt>
                <c:pt idx="7">
                  <c:v>10.358856580433853</c:v>
                </c:pt>
                <c:pt idx="8">
                  <c:v>8.5285772942476825</c:v>
                </c:pt>
                <c:pt idx="9">
                  <c:v>8.4964861808425454</c:v>
                </c:pt>
                <c:pt idx="10">
                  <c:v>8.4028035839090496</c:v>
                </c:pt>
                <c:pt idx="11">
                  <c:v>25.416839735933301</c:v>
                </c:pt>
                <c:pt idx="12">
                  <c:v>20.068785370669559</c:v>
                </c:pt>
                <c:pt idx="13">
                  <c:v>11.559937971764999</c:v>
                </c:pt>
                <c:pt idx="14">
                  <c:v>8.4780794881847328</c:v>
                </c:pt>
              </c:numCache>
            </c:numRef>
          </c:val>
        </c:ser>
        <c:axId val="125413248"/>
        <c:axId val="125414784"/>
      </c:barChart>
      <c:catAx>
        <c:axId val="125413248"/>
        <c:scaling>
          <c:orientation val="minMax"/>
        </c:scaling>
        <c:axPos val="b"/>
        <c:majorTickMark val="none"/>
        <c:tickLblPos val="nextTo"/>
        <c:crossAx val="125414784"/>
        <c:crosses val="autoZero"/>
        <c:auto val="1"/>
        <c:lblAlgn val="ctr"/>
        <c:lblOffset val="100"/>
      </c:catAx>
      <c:valAx>
        <c:axId val="125414784"/>
        <c:scaling>
          <c:orientation val="minMax"/>
        </c:scaling>
        <c:axPos val="l"/>
        <c:majorGridlines/>
        <c:title>
          <c:tx>
            <c:rich>
              <a:bodyPr/>
              <a:lstStyle/>
              <a:p>
                <a:pPr>
                  <a:defRPr/>
                </a:pPr>
                <a:r>
                  <a:rPr lang="ja-JP" altLang="en-US"/>
                  <a:t>標準偏差</a:t>
                </a:r>
                <a:r>
                  <a:rPr lang="en-US" altLang="ja-JP"/>
                  <a:t>(</a:t>
                </a:r>
                <a:r>
                  <a:rPr lang="ja-JP" altLang="en-US"/>
                  <a:t>無単位</a:t>
                </a:r>
                <a:r>
                  <a:rPr lang="en-US" altLang="ja-JP"/>
                  <a:t>)</a:t>
                </a:r>
                <a:endParaRPr lang="ja-JP" altLang="en-US"/>
              </a:p>
            </c:rich>
          </c:tx>
        </c:title>
        <c:numFmt formatCode="0.00_ " sourceLinked="1"/>
        <c:tickLblPos val="nextTo"/>
        <c:crossAx val="125413248"/>
        <c:crosses val="autoZero"/>
        <c:crossBetween val="between"/>
      </c:valAx>
    </c:plotArea>
    <c:plotVisOnly val="1"/>
  </c:chart>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autoTitleDeleted val="1"/>
    <c:plotArea>
      <c:layout/>
      <c:scatterChart>
        <c:scatterStyle val="lineMarker"/>
        <c:ser>
          <c:idx val="1"/>
          <c:order val="0"/>
          <c:tx>
            <c:v>売上数に対する売上額</c:v>
          </c:tx>
          <c:spPr>
            <a:ln w="28575">
              <a:noFill/>
            </a:ln>
          </c:spPr>
          <c:trendline>
            <c:trendlineType val="linear"/>
            <c:dispEq val="1"/>
            <c:trendlineLbl>
              <c:numFmt formatCode="General" sourceLinked="0"/>
            </c:trendlineLbl>
          </c:trendline>
          <c:xVal>
            <c:numRef>
              <c:f>'３．商品の効率を把握する'!$D$30:$D$224</c:f>
              <c:numCache>
                <c:formatCode>General</c:formatCode>
                <c:ptCount val="195"/>
                <c:pt idx="0">
                  <c:v>1187</c:v>
                </c:pt>
                <c:pt idx="1">
                  <c:v>496</c:v>
                </c:pt>
                <c:pt idx="2">
                  <c:v>385</c:v>
                </c:pt>
                <c:pt idx="3">
                  <c:v>377</c:v>
                </c:pt>
                <c:pt idx="4">
                  <c:v>297</c:v>
                </c:pt>
                <c:pt idx="5">
                  <c:v>262</c:v>
                </c:pt>
                <c:pt idx="6">
                  <c:v>257</c:v>
                </c:pt>
                <c:pt idx="7">
                  <c:v>217</c:v>
                </c:pt>
                <c:pt idx="8">
                  <c:v>196</c:v>
                </c:pt>
                <c:pt idx="9">
                  <c:v>173</c:v>
                </c:pt>
                <c:pt idx="10">
                  <c:v>166</c:v>
                </c:pt>
                <c:pt idx="11">
                  <c:v>163</c:v>
                </c:pt>
                <c:pt idx="12">
                  <c:v>159</c:v>
                </c:pt>
                <c:pt idx="13">
                  <c:v>152</c:v>
                </c:pt>
                <c:pt idx="14">
                  <c:v>147</c:v>
                </c:pt>
                <c:pt idx="15">
                  <c:v>144</c:v>
                </c:pt>
                <c:pt idx="16">
                  <c:v>140</c:v>
                </c:pt>
                <c:pt idx="17">
                  <c:v>134</c:v>
                </c:pt>
                <c:pt idx="18">
                  <c:v>134</c:v>
                </c:pt>
                <c:pt idx="19">
                  <c:v>132</c:v>
                </c:pt>
                <c:pt idx="20">
                  <c:v>129</c:v>
                </c:pt>
                <c:pt idx="21">
                  <c:v>125</c:v>
                </c:pt>
                <c:pt idx="22">
                  <c:v>124</c:v>
                </c:pt>
                <c:pt idx="23">
                  <c:v>121</c:v>
                </c:pt>
                <c:pt idx="24">
                  <c:v>119</c:v>
                </c:pt>
                <c:pt idx="25">
                  <c:v>113</c:v>
                </c:pt>
                <c:pt idx="26">
                  <c:v>112</c:v>
                </c:pt>
                <c:pt idx="27">
                  <c:v>112</c:v>
                </c:pt>
                <c:pt idx="28">
                  <c:v>107</c:v>
                </c:pt>
                <c:pt idx="29">
                  <c:v>104</c:v>
                </c:pt>
                <c:pt idx="30">
                  <c:v>101</c:v>
                </c:pt>
                <c:pt idx="31">
                  <c:v>100</c:v>
                </c:pt>
                <c:pt idx="32">
                  <c:v>97</c:v>
                </c:pt>
                <c:pt idx="33">
                  <c:v>97</c:v>
                </c:pt>
                <c:pt idx="34">
                  <c:v>96</c:v>
                </c:pt>
                <c:pt idx="35">
                  <c:v>91</c:v>
                </c:pt>
                <c:pt idx="36">
                  <c:v>91</c:v>
                </c:pt>
                <c:pt idx="37">
                  <c:v>90</c:v>
                </c:pt>
                <c:pt idx="38">
                  <c:v>89</c:v>
                </c:pt>
                <c:pt idx="39">
                  <c:v>88</c:v>
                </c:pt>
                <c:pt idx="40">
                  <c:v>83</c:v>
                </c:pt>
                <c:pt idx="41">
                  <c:v>81</c:v>
                </c:pt>
                <c:pt idx="42">
                  <c:v>79</c:v>
                </c:pt>
                <c:pt idx="43">
                  <c:v>78</c:v>
                </c:pt>
                <c:pt idx="44">
                  <c:v>76</c:v>
                </c:pt>
                <c:pt idx="45">
                  <c:v>75</c:v>
                </c:pt>
                <c:pt idx="46">
                  <c:v>73</c:v>
                </c:pt>
                <c:pt idx="47">
                  <c:v>73</c:v>
                </c:pt>
                <c:pt idx="48">
                  <c:v>71</c:v>
                </c:pt>
                <c:pt idx="49">
                  <c:v>66</c:v>
                </c:pt>
                <c:pt idx="50">
                  <c:v>64</c:v>
                </c:pt>
                <c:pt idx="51">
                  <c:v>63</c:v>
                </c:pt>
                <c:pt idx="52">
                  <c:v>60</c:v>
                </c:pt>
                <c:pt idx="53">
                  <c:v>60</c:v>
                </c:pt>
                <c:pt idx="54">
                  <c:v>60</c:v>
                </c:pt>
                <c:pt idx="55">
                  <c:v>59</c:v>
                </c:pt>
                <c:pt idx="56">
                  <c:v>56</c:v>
                </c:pt>
                <c:pt idx="57">
                  <c:v>56</c:v>
                </c:pt>
                <c:pt idx="58">
                  <c:v>55</c:v>
                </c:pt>
                <c:pt idx="59">
                  <c:v>53</c:v>
                </c:pt>
              </c:numCache>
            </c:numRef>
          </c:xVal>
          <c:yVal>
            <c:numRef>
              <c:f>'３．商品の効率を把握する'!$C$30:$C$224</c:f>
              <c:numCache>
                <c:formatCode>General</c:formatCode>
                <c:ptCount val="195"/>
                <c:pt idx="0">
                  <c:v>354913</c:v>
                </c:pt>
                <c:pt idx="1">
                  <c:v>272304</c:v>
                </c:pt>
                <c:pt idx="2">
                  <c:v>192115</c:v>
                </c:pt>
                <c:pt idx="3">
                  <c:v>206973</c:v>
                </c:pt>
                <c:pt idx="4">
                  <c:v>148203</c:v>
                </c:pt>
                <c:pt idx="5">
                  <c:v>25938</c:v>
                </c:pt>
                <c:pt idx="6">
                  <c:v>117963</c:v>
                </c:pt>
                <c:pt idx="7">
                  <c:v>108283</c:v>
                </c:pt>
                <c:pt idx="8">
                  <c:v>58604</c:v>
                </c:pt>
                <c:pt idx="9">
                  <c:v>86327</c:v>
                </c:pt>
                <c:pt idx="10">
                  <c:v>91134</c:v>
                </c:pt>
                <c:pt idx="11">
                  <c:v>32437</c:v>
                </c:pt>
                <c:pt idx="12">
                  <c:v>31641</c:v>
                </c:pt>
                <c:pt idx="13">
                  <c:v>15048</c:v>
                </c:pt>
                <c:pt idx="14">
                  <c:v>102753</c:v>
                </c:pt>
                <c:pt idx="15">
                  <c:v>14256</c:v>
                </c:pt>
                <c:pt idx="16">
                  <c:v>20860</c:v>
                </c:pt>
                <c:pt idx="17">
                  <c:v>26666</c:v>
                </c:pt>
                <c:pt idx="18">
                  <c:v>53466</c:v>
                </c:pt>
                <c:pt idx="19">
                  <c:v>59268</c:v>
                </c:pt>
                <c:pt idx="20">
                  <c:v>19221</c:v>
                </c:pt>
                <c:pt idx="21">
                  <c:v>81125</c:v>
                </c:pt>
                <c:pt idx="22">
                  <c:v>74276</c:v>
                </c:pt>
                <c:pt idx="23">
                  <c:v>72479</c:v>
                </c:pt>
                <c:pt idx="24">
                  <c:v>83181</c:v>
                </c:pt>
                <c:pt idx="25">
                  <c:v>62037</c:v>
                </c:pt>
                <c:pt idx="26">
                  <c:v>61488</c:v>
                </c:pt>
                <c:pt idx="27">
                  <c:v>22288</c:v>
                </c:pt>
                <c:pt idx="28">
                  <c:v>21293</c:v>
                </c:pt>
                <c:pt idx="29">
                  <c:v>20696</c:v>
                </c:pt>
                <c:pt idx="30">
                  <c:v>9999</c:v>
                </c:pt>
                <c:pt idx="31">
                  <c:v>49900</c:v>
                </c:pt>
                <c:pt idx="32">
                  <c:v>29003</c:v>
                </c:pt>
                <c:pt idx="33">
                  <c:v>53253</c:v>
                </c:pt>
                <c:pt idx="34">
                  <c:v>57504</c:v>
                </c:pt>
                <c:pt idx="35">
                  <c:v>45409</c:v>
                </c:pt>
                <c:pt idx="36">
                  <c:v>49959</c:v>
                </c:pt>
                <c:pt idx="37">
                  <c:v>49410</c:v>
                </c:pt>
                <c:pt idx="38">
                  <c:v>44411</c:v>
                </c:pt>
                <c:pt idx="39">
                  <c:v>43912</c:v>
                </c:pt>
                <c:pt idx="40">
                  <c:v>20667</c:v>
                </c:pt>
                <c:pt idx="41">
                  <c:v>12069</c:v>
                </c:pt>
                <c:pt idx="42">
                  <c:v>15721</c:v>
                </c:pt>
                <c:pt idx="43">
                  <c:v>38922</c:v>
                </c:pt>
                <c:pt idx="44">
                  <c:v>34124</c:v>
                </c:pt>
                <c:pt idx="45">
                  <c:v>41175</c:v>
                </c:pt>
                <c:pt idx="46">
                  <c:v>36427</c:v>
                </c:pt>
                <c:pt idx="47">
                  <c:v>51027</c:v>
                </c:pt>
                <c:pt idx="48">
                  <c:v>38979</c:v>
                </c:pt>
                <c:pt idx="49">
                  <c:v>36234</c:v>
                </c:pt>
                <c:pt idx="50">
                  <c:v>31936</c:v>
                </c:pt>
                <c:pt idx="51">
                  <c:v>12537</c:v>
                </c:pt>
                <c:pt idx="52">
                  <c:v>11940</c:v>
                </c:pt>
                <c:pt idx="53">
                  <c:v>35940</c:v>
                </c:pt>
                <c:pt idx="54">
                  <c:v>32940</c:v>
                </c:pt>
                <c:pt idx="55">
                  <c:v>17641</c:v>
                </c:pt>
                <c:pt idx="56">
                  <c:v>27944</c:v>
                </c:pt>
                <c:pt idx="57">
                  <c:v>24640</c:v>
                </c:pt>
                <c:pt idx="58">
                  <c:v>10945</c:v>
                </c:pt>
                <c:pt idx="59">
                  <c:v>26447</c:v>
                </c:pt>
              </c:numCache>
            </c:numRef>
          </c:yVal>
        </c:ser>
        <c:axId val="126656512"/>
        <c:axId val="126658432"/>
      </c:scatterChart>
      <c:valAx>
        <c:axId val="126656512"/>
        <c:scaling>
          <c:orientation val="minMax"/>
        </c:scaling>
        <c:axPos val="b"/>
        <c:title>
          <c:tx>
            <c:rich>
              <a:bodyPr/>
              <a:lstStyle/>
              <a:p>
                <a:pPr>
                  <a:defRPr/>
                </a:pPr>
                <a:r>
                  <a:rPr lang="ja-JP"/>
                  <a:t>売上数</a:t>
                </a:r>
                <a:r>
                  <a:rPr lang="en-US" altLang="ja-JP"/>
                  <a:t>(</a:t>
                </a:r>
                <a:r>
                  <a:rPr lang="ja-JP" altLang="en-US"/>
                  <a:t>点</a:t>
                </a:r>
                <a:r>
                  <a:rPr lang="en-US" altLang="ja-JP"/>
                  <a:t>)</a:t>
                </a:r>
                <a:endParaRPr lang="ja-JP"/>
              </a:p>
            </c:rich>
          </c:tx>
        </c:title>
        <c:numFmt formatCode="General" sourceLinked="1"/>
        <c:majorTickMark val="none"/>
        <c:tickLblPos val="nextTo"/>
        <c:crossAx val="126658432"/>
        <c:crossesAt val="0"/>
        <c:crossBetween val="midCat"/>
      </c:valAx>
      <c:valAx>
        <c:axId val="126658432"/>
        <c:scaling>
          <c:orientation val="minMax"/>
        </c:scaling>
        <c:axPos val="l"/>
        <c:majorGridlines/>
        <c:title>
          <c:tx>
            <c:rich>
              <a:bodyPr/>
              <a:lstStyle/>
              <a:p>
                <a:pPr>
                  <a:defRPr/>
                </a:pPr>
                <a:r>
                  <a:rPr lang="ja-JP"/>
                  <a:t>売上額</a:t>
                </a:r>
                <a:r>
                  <a:rPr lang="en-US" altLang="ja-JP"/>
                  <a:t>(</a:t>
                </a:r>
                <a:r>
                  <a:rPr lang="ja-JP" altLang="en-US"/>
                  <a:t>円</a:t>
                </a:r>
                <a:r>
                  <a:rPr lang="en-US" altLang="ja-JP"/>
                  <a:t>)</a:t>
                </a:r>
                <a:endParaRPr lang="ja-JP"/>
              </a:p>
            </c:rich>
          </c:tx>
        </c:title>
        <c:numFmt formatCode="General" sourceLinked="1"/>
        <c:majorTickMark val="none"/>
        <c:tickLblPos val="nextTo"/>
        <c:crossAx val="126656512"/>
        <c:crossesAt val="0"/>
        <c:crossBetween val="midCat"/>
      </c:valAx>
    </c:plotArea>
    <c:plotVisOnly val="1"/>
  </c:chart>
  <c:printSettings>
    <c:headerFooter/>
    <c:pageMargins b="0.75000000000000533" l="0.70000000000000062" r="0.70000000000000062" t="0.750000000000005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77</xdr:col>
      <xdr:colOff>0</xdr:colOff>
      <xdr:row>5</xdr:row>
      <xdr:rowOff>0</xdr:rowOff>
    </xdr:from>
    <xdr:to>
      <xdr:col>83</xdr:col>
      <xdr:colOff>390525</xdr:colOff>
      <xdr:row>21</xdr:row>
      <xdr:rowOff>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58</xdr:col>
      <xdr:colOff>0</xdr:colOff>
      <xdr:row>5</xdr:row>
      <xdr:rowOff>0</xdr:rowOff>
    </xdr:from>
    <xdr:to>
      <xdr:col>64</xdr:col>
      <xdr:colOff>390525</xdr:colOff>
      <xdr:row>21</xdr:row>
      <xdr:rowOff>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6</xdr:col>
      <xdr:colOff>457200</xdr:colOff>
      <xdr:row>25</xdr:row>
      <xdr:rowOff>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R69"/>
  <sheetViews>
    <sheetView tabSelected="1" workbookViewId="0"/>
  </sheetViews>
  <sheetFormatPr defaultRowHeight="13.5"/>
  <cols>
    <col min="1" max="1" width="3.125" customWidth="1"/>
    <col min="3" max="3" width="15.625" customWidth="1"/>
    <col min="7" max="7" width="3.125" customWidth="1"/>
    <col min="9" max="9" width="15.625" customWidth="1"/>
    <col min="13" max="13" width="3.125" customWidth="1"/>
    <col min="15" max="15" width="15.625" customWidth="1"/>
  </cols>
  <sheetData>
    <row r="1" spans="1:18">
      <c r="A1" s="58" t="s">
        <v>311</v>
      </c>
    </row>
    <row r="3" spans="1:18">
      <c r="A3" t="s">
        <v>173</v>
      </c>
    </row>
    <row r="5" spans="1:18">
      <c r="A5" t="s">
        <v>119</v>
      </c>
      <c r="G5" t="s">
        <v>120</v>
      </c>
      <c r="M5" t="s">
        <v>121</v>
      </c>
    </row>
    <row r="7" spans="1:18">
      <c r="B7" t="s">
        <v>102</v>
      </c>
      <c r="H7" t="s">
        <v>102</v>
      </c>
      <c r="N7" t="s">
        <v>102</v>
      </c>
    </row>
    <row r="8" spans="1:18">
      <c r="B8" t="s">
        <v>117</v>
      </c>
      <c r="H8" t="s">
        <v>103</v>
      </c>
      <c r="N8" t="s">
        <v>118</v>
      </c>
    </row>
    <row r="9" spans="1:18">
      <c r="A9" s="6"/>
      <c r="B9" s="1" t="s">
        <v>4</v>
      </c>
      <c r="C9" s="1" t="s">
        <v>5</v>
      </c>
      <c r="D9" s="1" t="s">
        <v>0</v>
      </c>
      <c r="E9" s="1" t="s">
        <v>1</v>
      </c>
      <c r="G9" s="6"/>
      <c r="H9" s="1" t="s">
        <v>4</v>
      </c>
      <c r="I9" s="1" t="s">
        <v>5</v>
      </c>
      <c r="J9" s="1" t="s">
        <v>0</v>
      </c>
      <c r="K9" s="1" t="s">
        <v>1</v>
      </c>
      <c r="M9" s="6"/>
      <c r="N9" s="1" t="s">
        <v>4</v>
      </c>
      <c r="O9" s="1" t="s">
        <v>5</v>
      </c>
      <c r="P9" s="1" t="s">
        <v>0</v>
      </c>
      <c r="Q9" s="1" t="s">
        <v>1</v>
      </c>
    </row>
    <row r="10" spans="1:18">
      <c r="A10" s="4">
        <f>1</f>
        <v>1</v>
      </c>
      <c r="B10" s="4">
        <v>7401</v>
      </c>
      <c r="C10" s="4" t="s">
        <v>16</v>
      </c>
      <c r="D10" s="3">
        <v>354913</v>
      </c>
      <c r="E10" s="3">
        <v>1187</v>
      </c>
      <c r="G10" s="4">
        <f>1</f>
        <v>1</v>
      </c>
      <c r="H10" s="4">
        <v>7554</v>
      </c>
      <c r="I10" s="4" t="s">
        <v>47</v>
      </c>
      <c r="J10" s="3">
        <v>19221</v>
      </c>
      <c r="K10" s="3">
        <v>129</v>
      </c>
      <c r="M10" s="4">
        <f>1</f>
        <v>1</v>
      </c>
      <c r="N10" s="4">
        <v>8735</v>
      </c>
      <c r="O10" s="4" t="s">
        <v>57</v>
      </c>
      <c r="P10" s="3">
        <v>20667</v>
      </c>
      <c r="Q10" s="3">
        <v>83</v>
      </c>
      <c r="R10" s="7"/>
    </row>
    <row r="11" spans="1:18">
      <c r="A11" s="4">
        <f>A10+1</f>
        <v>2</v>
      </c>
      <c r="B11" s="4">
        <v>6841</v>
      </c>
      <c r="C11" s="4" t="s">
        <v>81</v>
      </c>
      <c r="D11" s="3">
        <v>272304</v>
      </c>
      <c r="E11" s="3">
        <v>496</v>
      </c>
      <c r="G11" s="4">
        <f>G10+1</f>
        <v>2</v>
      </c>
      <c r="H11" s="4">
        <v>1244</v>
      </c>
      <c r="I11" s="4" t="s">
        <v>93</v>
      </c>
      <c r="J11" s="3">
        <v>81125</v>
      </c>
      <c r="K11" s="3">
        <v>125</v>
      </c>
      <c r="M11" s="4">
        <f>M10+1</f>
        <v>2</v>
      </c>
      <c r="N11" s="4">
        <v>9164</v>
      </c>
      <c r="O11" s="4" t="s">
        <v>59</v>
      </c>
      <c r="P11" s="3">
        <v>12069</v>
      </c>
      <c r="Q11" s="3">
        <v>81</v>
      </c>
      <c r="R11" s="7"/>
    </row>
    <row r="12" spans="1:18">
      <c r="A12" s="4">
        <f>A11+1</f>
        <v>3</v>
      </c>
      <c r="B12" s="4">
        <v>2579</v>
      </c>
      <c r="C12" s="4" t="s">
        <v>19</v>
      </c>
      <c r="D12" s="3">
        <v>192115</v>
      </c>
      <c r="E12" s="3">
        <v>385</v>
      </c>
      <c r="G12" s="4">
        <f>G11+1</f>
        <v>3</v>
      </c>
      <c r="H12" s="4">
        <v>1235</v>
      </c>
      <c r="I12" s="4" t="s">
        <v>87</v>
      </c>
      <c r="J12" s="3">
        <v>74276</v>
      </c>
      <c r="K12" s="3">
        <v>124</v>
      </c>
      <c r="M12" s="4">
        <f>M11+1</f>
        <v>3</v>
      </c>
      <c r="N12" s="4">
        <v>8710</v>
      </c>
      <c r="O12" s="4" t="s">
        <v>61</v>
      </c>
      <c r="P12" s="3">
        <v>15721</v>
      </c>
      <c r="Q12" s="3">
        <v>79</v>
      </c>
      <c r="R12" s="7"/>
    </row>
    <row r="13" spans="1:18">
      <c r="A13" s="4">
        <f t="shared" ref="A13:A29" si="0">A12+1</f>
        <v>4</v>
      </c>
      <c r="B13" s="4">
        <v>3654</v>
      </c>
      <c r="C13" s="4" t="s">
        <v>84</v>
      </c>
      <c r="D13" s="3">
        <v>206973</v>
      </c>
      <c r="E13" s="3">
        <v>377</v>
      </c>
      <c r="G13" s="4">
        <f t="shared" ref="G13:G29" si="1">G12+1</f>
        <v>4</v>
      </c>
      <c r="H13" s="4">
        <v>3562</v>
      </c>
      <c r="I13" s="4" t="s">
        <v>86</v>
      </c>
      <c r="J13" s="3">
        <v>72479</v>
      </c>
      <c r="K13" s="3">
        <v>121</v>
      </c>
      <c r="M13" s="4">
        <f t="shared" ref="M13:M29" si="2">M12+1</f>
        <v>4</v>
      </c>
      <c r="N13" s="4">
        <v>3628</v>
      </c>
      <c r="O13" s="4" t="s">
        <v>63</v>
      </c>
      <c r="P13" s="3">
        <v>38922</v>
      </c>
      <c r="Q13" s="3">
        <v>78</v>
      </c>
      <c r="R13" s="7"/>
    </row>
    <row r="14" spans="1:18">
      <c r="A14" s="4">
        <f t="shared" si="0"/>
        <v>5</v>
      </c>
      <c r="B14" s="4">
        <v>2987</v>
      </c>
      <c r="C14" s="4" t="s">
        <v>21</v>
      </c>
      <c r="D14" s="3">
        <v>148203</v>
      </c>
      <c r="E14" s="3">
        <v>297</v>
      </c>
      <c r="G14" s="4">
        <f t="shared" si="1"/>
        <v>5</v>
      </c>
      <c r="H14" s="4">
        <v>4280</v>
      </c>
      <c r="I14" s="4" t="s">
        <v>88</v>
      </c>
      <c r="J14" s="3">
        <v>83181</v>
      </c>
      <c r="K14" s="3">
        <v>119</v>
      </c>
      <c r="M14" s="4">
        <f t="shared" si="2"/>
        <v>5</v>
      </c>
      <c r="N14" s="4">
        <v>1469</v>
      </c>
      <c r="O14" s="4" t="s">
        <v>67</v>
      </c>
      <c r="P14" s="3">
        <v>34124</v>
      </c>
      <c r="Q14" s="3">
        <v>76</v>
      </c>
      <c r="R14" s="7"/>
    </row>
    <row r="15" spans="1:18">
      <c r="A15" s="4">
        <f t="shared" si="0"/>
        <v>6</v>
      </c>
      <c r="B15" s="4">
        <v>4587</v>
      </c>
      <c r="C15" s="4" t="s">
        <v>22</v>
      </c>
      <c r="D15" s="3">
        <v>25938</v>
      </c>
      <c r="E15" s="3">
        <v>262</v>
      </c>
      <c r="G15" s="4">
        <f t="shared" si="1"/>
        <v>6</v>
      </c>
      <c r="H15" s="4">
        <v>1025</v>
      </c>
      <c r="I15" s="4" t="s">
        <v>25</v>
      </c>
      <c r="J15" s="3">
        <v>62037</v>
      </c>
      <c r="K15" s="3">
        <v>113</v>
      </c>
      <c r="M15" s="4">
        <f t="shared" si="2"/>
        <v>6</v>
      </c>
      <c r="N15" s="4">
        <v>4735</v>
      </c>
      <c r="O15" s="4" t="s">
        <v>48</v>
      </c>
      <c r="P15" s="3">
        <v>41175</v>
      </c>
      <c r="Q15" s="3">
        <v>75</v>
      </c>
      <c r="R15" s="7"/>
    </row>
    <row r="16" spans="1:18">
      <c r="A16" s="4">
        <f t="shared" si="0"/>
        <v>7</v>
      </c>
      <c r="B16" s="4">
        <v>5598</v>
      </c>
      <c r="C16" s="4" t="s">
        <v>24</v>
      </c>
      <c r="D16" s="3">
        <v>117963</v>
      </c>
      <c r="E16" s="3">
        <v>257</v>
      </c>
      <c r="G16" s="4">
        <f t="shared" si="1"/>
        <v>7</v>
      </c>
      <c r="H16" s="4">
        <v>3205</v>
      </c>
      <c r="I16" s="4" t="s">
        <v>89</v>
      </c>
      <c r="J16" s="3">
        <v>61488</v>
      </c>
      <c r="K16" s="3">
        <v>112</v>
      </c>
      <c r="M16" s="4">
        <f t="shared" si="2"/>
        <v>7</v>
      </c>
      <c r="N16" s="4">
        <v>7589</v>
      </c>
      <c r="O16" s="4" t="s">
        <v>51</v>
      </c>
      <c r="P16" s="3">
        <v>36427</v>
      </c>
      <c r="Q16" s="3">
        <v>73</v>
      </c>
      <c r="R16" s="7"/>
    </row>
    <row r="17" spans="1:18">
      <c r="A17" s="4">
        <f t="shared" si="0"/>
        <v>8</v>
      </c>
      <c r="B17" s="4">
        <v>3291</v>
      </c>
      <c r="C17" s="4" t="s">
        <v>32</v>
      </c>
      <c r="D17" s="3">
        <v>108283</v>
      </c>
      <c r="E17" s="3">
        <v>217</v>
      </c>
      <c r="G17" s="4">
        <f t="shared" si="1"/>
        <v>8</v>
      </c>
      <c r="H17" s="4">
        <v>7684</v>
      </c>
      <c r="I17" s="4" t="s">
        <v>27</v>
      </c>
      <c r="J17" s="3">
        <v>22288</v>
      </c>
      <c r="K17" s="3">
        <v>112</v>
      </c>
      <c r="M17" s="4">
        <f t="shared" si="2"/>
        <v>8</v>
      </c>
      <c r="N17" s="4">
        <v>4078</v>
      </c>
      <c r="O17" s="4" t="s">
        <v>95</v>
      </c>
      <c r="P17" s="3">
        <v>51027</v>
      </c>
      <c r="Q17" s="3">
        <v>73</v>
      </c>
      <c r="R17" s="7"/>
    </row>
    <row r="18" spans="1:18">
      <c r="A18" s="4">
        <f t="shared" si="0"/>
        <v>9</v>
      </c>
      <c r="B18" s="4">
        <v>2507</v>
      </c>
      <c r="C18" s="4" t="s">
        <v>34</v>
      </c>
      <c r="D18" s="3">
        <v>58604</v>
      </c>
      <c r="E18" s="3">
        <v>196</v>
      </c>
      <c r="G18" s="4">
        <f t="shared" si="1"/>
        <v>9</v>
      </c>
      <c r="H18" s="4">
        <v>1205</v>
      </c>
      <c r="I18" s="4" t="s">
        <v>29</v>
      </c>
      <c r="J18" s="3">
        <v>21293</v>
      </c>
      <c r="K18" s="3">
        <v>107</v>
      </c>
      <c r="M18" s="4">
        <f t="shared" si="2"/>
        <v>9</v>
      </c>
      <c r="N18" s="4">
        <v>2301</v>
      </c>
      <c r="O18" s="4" t="s">
        <v>72</v>
      </c>
      <c r="P18" s="3">
        <v>38979</v>
      </c>
      <c r="Q18" s="3">
        <v>71</v>
      </c>
      <c r="R18" s="7"/>
    </row>
    <row r="19" spans="1:18">
      <c r="A19" s="4">
        <f t="shared" si="0"/>
        <v>10</v>
      </c>
      <c r="B19" s="4">
        <v>5690</v>
      </c>
      <c r="C19" s="4" t="s">
        <v>36</v>
      </c>
      <c r="D19" s="3">
        <v>86327</v>
      </c>
      <c r="E19" s="3">
        <v>173</v>
      </c>
      <c r="G19" s="4">
        <f t="shared" si="1"/>
        <v>10</v>
      </c>
      <c r="H19" s="4">
        <v>5208</v>
      </c>
      <c r="I19" s="4" t="s">
        <v>31</v>
      </c>
      <c r="J19" s="3">
        <v>20696</v>
      </c>
      <c r="K19" s="3">
        <v>104</v>
      </c>
      <c r="M19" s="4">
        <f t="shared" si="2"/>
        <v>10</v>
      </c>
      <c r="N19" s="4">
        <v>4578</v>
      </c>
      <c r="O19" s="4" t="s">
        <v>75</v>
      </c>
      <c r="P19" s="3">
        <v>36234</v>
      </c>
      <c r="Q19" s="3">
        <v>66</v>
      </c>
      <c r="R19" s="7"/>
    </row>
    <row r="20" spans="1:18">
      <c r="A20" s="4">
        <f t="shared" si="0"/>
        <v>11</v>
      </c>
      <c r="B20" s="4">
        <v>4873</v>
      </c>
      <c r="C20" s="4" t="s">
        <v>90</v>
      </c>
      <c r="D20" s="3">
        <v>91134</v>
      </c>
      <c r="E20" s="3">
        <v>166</v>
      </c>
      <c r="G20" s="4">
        <f t="shared" si="1"/>
        <v>11</v>
      </c>
      <c r="H20" s="4">
        <v>7336</v>
      </c>
      <c r="I20" s="4" t="s">
        <v>53</v>
      </c>
      <c r="J20" s="3">
        <v>9999</v>
      </c>
      <c r="K20" s="3">
        <v>101</v>
      </c>
      <c r="M20" s="4">
        <f t="shared" si="2"/>
        <v>11</v>
      </c>
      <c r="N20" s="4">
        <v>4697</v>
      </c>
      <c r="O20" s="4" t="s">
        <v>76</v>
      </c>
      <c r="P20" s="3">
        <v>31936</v>
      </c>
      <c r="Q20" s="3">
        <v>64</v>
      </c>
      <c r="R20" s="7"/>
    </row>
    <row r="21" spans="1:18">
      <c r="A21" s="4">
        <f t="shared" si="0"/>
        <v>12</v>
      </c>
      <c r="B21" s="4">
        <v>6589</v>
      </c>
      <c r="C21" s="4" t="s">
        <v>91</v>
      </c>
      <c r="D21" s="3">
        <v>32437</v>
      </c>
      <c r="E21" s="3">
        <v>163</v>
      </c>
      <c r="G21" s="4">
        <f t="shared" si="1"/>
        <v>12</v>
      </c>
      <c r="H21" s="4">
        <v>3920</v>
      </c>
      <c r="I21" s="4" t="s">
        <v>97</v>
      </c>
      <c r="J21" s="3">
        <v>49900</v>
      </c>
      <c r="K21" s="3">
        <v>100</v>
      </c>
      <c r="M21" s="4">
        <f t="shared" si="2"/>
        <v>12</v>
      </c>
      <c r="N21" s="4">
        <v>8557</v>
      </c>
      <c r="O21" s="4" t="s">
        <v>68</v>
      </c>
      <c r="P21" s="3">
        <v>12537</v>
      </c>
      <c r="Q21" s="3">
        <v>63</v>
      </c>
      <c r="R21" s="7"/>
    </row>
    <row r="22" spans="1:18">
      <c r="A22" s="4">
        <f t="shared" si="0"/>
        <v>13</v>
      </c>
      <c r="B22" s="4">
        <v>5844</v>
      </c>
      <c r="C22" s="4" t="s">
        <v>46</v>
      </c>
      <c r="D22" s="3">
        <v>31641</v>
      </c>
      <c r="E22" s="3">
        <v>159</v>
      </c>
      <c r="G22" s="4">
        <f t="shared" si="1"/>
        <v>13</v>
      </c>
      <c r="H22" s="4">
        <v>9015</v>
      </c>
      <c r="I22" s="4" t="s">
        <v>55</v>
      </c>
      <c r="J22" s="3">
        <v>29003</v>
      </c>
      <c r="K22" s="3">
        <v>97</v>
      </c>
      <c r="M22" s="4">
        <f t="shared" si="2"/>
        <v>13</v>
      </c>
      <c r="N22" s="4">
        <v>1423</v>
      </c>
      <c r="O22" s="4" t="s">
        <v>77</v>
      </c>
      <c r="P22" s="3">
        <v>11940</v>
      </c>
      <c r="Q22" s="3">
        <v>60</v>
      </c>
      <c r="R22" s="7"/>
    </row>
    <row r="23" spans="1:18">
      <c r="A23" s="4">
        <f t="shared" si="0"/>
        <v>14</v>
      </c>
      <c r="B23" s="4">
        <v>2536</v>
      </c>
      <c r="C23" s="4" t="s">
        <v>18</v>
      </c>
      <c r="D23" s="3">
        <v>15048</v>
      </c>
      <c r="E23" s="3">
        <v>152</v>
      </c>
      <c r="G23" s="4">
        <f t="shared" si="1"/>
        <v>14</v>
      </c>
      <c r="H23" s="4">
        <v>9018</v>
      </c>
      <c r="I23" s="4" t="s">
        <v>98</v>
      </c>
      <c r="J23" s="3">
        <v>53253</v>
      </c>
      <c r="K23" s="3">
        <v>97</v>
      </c>
      <c r="M23" s="4">
        <f t="shared" si="2"/>
        <v>14</v>
      </c>
      <c r="N23" s="4">
        <v>1578</v>
      </c>
      <c r="O23" s="4" t="s">
        <v>12</v>
      </c>
      <c r="P23" s="3">
        <v>35940</v>
      </c>
      <c r="Q23" s="3">
        <v>60</v>
      </c>
      <c r="R23" s="7"/>
    </row>
    <row r="24" spans="1:18">
      <c r="A24" s="4">
        <f t="shared" si="0"/>
        <v>15</v>
      </c>
      <c r="B24" s="4">
        <v>4589</v>
      </c>
      <c r="C24" s="4" t="s">
        <v>83</v>
      </c>
      <c r="D24" s="3">
        <v>102753</v>
      </c>
      <c r="E24" s="3">
        <v>147</v>
      </c>
      <c r="G24" s="4">
        <f t="shared" si="1"/>
        <v>15</v>
      </c>
      <c r="H24" s="4">
        <v>4608</v>
      </c>
      <c r="I24" s="4" t="s">
        <v>101</v>
      </c>
      <c r="J24" s="3">
        <v>57504</v>
      </c>
      <c r="K24" s="3">
        <v>96</v>
      </c>
      <c r="M24" s="4">
        <f t="shared" si="2"/>
        <v>15</v>
      </c>
      <c r="N24" s="4">
        <v>2586</v>
      </c>
      <c r="O24" s="4" t="s">
        <v>49</v>
      </c>
      <c r="P24" s="3">
        <v>32940</v>
      </c>
      <c r="Q24" s="3">
        <v>60</v>
      </c>
      <c r="R24" s="7"/>
    </row>
    <row r="25" spans="1:18">
      <c r="A25" s="13">
        <f t="shared" si="0"/>
        <v>16</v>
      </c>
      <c r="B25" s="13">
        <v>3748</v>
      </c>
      <c r="C25" s="13" t="s">
        <v>85</v>
      </c>
      <c r="D25" s="14">
        <v>14256</v>
      </c>
      <c r="E25" s="14">
        <v>144</v>
      </c>
      <c r="F25" s="13"/>
      <c r="G25" s="13">
        <f t="shared" si="1"/>
        <v>16</v>
      </c>
      <c r="H25" s="13">
        <v>7984</v>
      </c>
      <c r="I25" s="13" t="s">
        <v>38</v>
      </c>
      <c r="J25" s="14">
        <v>45409</v>
      </c>
      <c r="K25" s="14">
        <v>91</v>
      </c>
      <c r="L25" s="13"/>
      <c r="M25" s="13">
        <f t="shared" si="2"/>
        <v>16</v>
      </c>
      <c r="N25" s="13">
        <v>3211</v>
      </c>
      <c r="O25" s="13" t="s">
        <v>70</v>
      </c>
      <c r="P25" s="14">
        <v>17641</v>
      </c>
      <c r="Q25" s="14">
        <v>59</v>
      </c>
      <c r="R25" s="7"/>
    </row>
    <row r="26" spans="1:18">
      <c r="A26" s="13">
        <f t="shared" si="0"/>
        <v>17</v>
      </c>
      <c r="B26" s="13">
        <v>2599</v>
      </c>
      <c r="C26" s="13" t="s">
        <v>74</v>
      </c>
      <c r="D26" s="14">
        <v>20860</v>
      </c>
      <c r="E26" s="14">
        <v>140</v>
      </c>
      <c r="F26" s="13"/>
      <c r="G26" s="13">
        <f t="shared" si="1"/>
        <v>17</v>
      </c>
      <c r="H26" s="13">
        <v>4579</v>
      </c>
      <c r="I26" s="13" t="s">
        <v>39</v>
      </c>
      <c r="J26" s="14">
        <v>49959</v>
      </c>
      <c r="K26" s="14">
        <v>91</v>
      </c>
      <c r="L26" s="13"/>
      <c r="M26" s="13">
        <f t="shared" si="2"/>
        <v>17</v>
      </c>
      <c r="N26" s="13">
        <v>1457</v>
      </c>
      <c r="O26" s="13" t="s">
        <v>71</v>
      </c>
      <c r="P26" s="14">
        <v>27944</v>
      </c>
      <c r="Q26" s="14">
        <v>56</v>
      </c>
      <c r="R26" s="7"/>
    </row>
    <row r="27" spans="1:18">
      <c r="A27" s="13">
        <f t="shared" si="0"/>
        <v>18</v>
      </c>
      <c r="B27" s="13">
        <v>3247</v>
      </c>
      <c r="C27" s="13" t="s">
        <v>14</v>
      </c>
      <c r="D27" s="14">
        <v>26666</v>
      </c>
      <c r="E27" s="14">
        <v>134</v>
      </c>
      <c r="F27" s="13"/>
      <c r="G27" s="13">
        <f t="shared" si="1"/>
        <v>18</v>
      </c>
      <c r="H27" s="13">
        <v>6981</v>
      </c>
      <c r="I27" s="13" t="s">
        <v>40</v>
      </c>
      <c r="J27" s="14">
        <v>49410</v>
      </c>
      <c r="K27" s="14">
        <v>90</v>
      </c>
      <c r="L27" s="13"/>
      <c r="M27" s="13">
        <f t="shared" si="2"/>
        <v>18</v>
      </c>
      <c r="N27" s="13">
        <v>8569</v>
      </c>
      <c r="O27" s="13" t="s">
        <v>65</v>
      </c>
      <c r="P27" s="14">
        <v>24640</v>
      </c>
      <c r="Q27" s="14">
        <v>56</v>
      </c>
      <c r="R27" s="7"/>
    </row>
    <row r="28" spans="1:18">
      <c r="A28" s="13">
        <f t="shared" si="0"/>
        <v>19</v>
      </c>
      <c r="B28" s="13">
        <v>3165</v>
      </c>
      <c r="C28" s="13" t="s">
        <v>79</v>
      </c>
      <c r="D28" s="14">
        <v>53466</v>
      </c>
      <c r="E28" s="14">
        <v>134</v>
      </c>
      <c r="F28" s="13"/>
      <c r="G28" s="13">
        <f t="shared" si="1"/>
        <v>19</v>
      </c>
      <c r="H28" s="13">
        <v>2069</v>
      </c>
      <c r="I28" s="13" t="s">
        <v>42</v>
      </c>
      <c r="J28" s="14">
        <v>44411</v>
      </c>
      <c r="K28" s="14">
        <v>89</v>
      </c>
      <c r="L28" s="13"/>
      <c r="M28" s="13">
        <f t="shared" si="2"/>
        <v>19</v>
      </c>
      <c r="N28" s="13">
        <v>8558</v>
      </c>
      <c r="O28" s="13" t="s">
        <v>69</v>
      </c>
      <c r="P28" s="14">
        <v>10945</v>
      </c>
      <c r="Q28" s="14">
        <v>55</v>
      </c>
      <c r="R28" s="7"/>
    </row>
    <row r="29" spans="1:18">
      <c r="A29" s="13">
        <f t="shared" si="0"/>
        <v>20</v>
      </c>
      <c r="B29" s="13">
        <v>2599</v>
      </c>
      <c r="C29" s="13" t="s">
        <v>94</v>
      </c>
      <c r="D29" s="14">
        <v>59268</v>
      </c>
      <c r="E29" s="14">
        <v>132</v>
      </c>
      <c r="F29" s="13"/>
      <c r="G29" s="13">
        <f t="shared" si="1"/>
        <v>20</v>
      </c>
      <c r="H29" s="13">
        <v>6045</v>
      </c>
      <c r="I29" s="13" t="s">
        <v>44</v>
      </c>
      <c r="J29" s="14">
        <v>43912</v>
      </c>
      <c r="K29" s="14">
        <v>88</v>
      </c>
      <c r="L29" s="13"/>
      <c r="M29" s="13">
        <f t="shared" si="2"/>
        <v>20</v>
      </c>
      <c r="N29" s="13">
        <v>8472</v>
      </c>
      <c r="O29" s="13" t="s">
        <v>100</v>
      </c>
      <c r="P29" s="14">
        <v>26447</v>
      </c>
      <c r="Q29" s="14">
        <v>53</v>
      </c>
      <c r="R29" s="7"/>
    </row>
    <row r="30" spans="1:18">
      <c r="J30" s="7"/>
      <c r="K30" s="7"/>
      <c r="P30" s="7"/>
      <c r="Q30" s="7"/>
      <c r="R30" s="7"/>
    </row>
    <row r="31" spans="1:18">
      <c r="J31" s="7"/>
      <c r="K31" s="7"/>
      <c r="P31" s="7"/>
      <c r="Q31" s="7"/>
      <c r="R31" s="7"/>
    </row>
    <row r="32" spans="1:18">
      <c r="J32" s="7"/>
      <c r="K32" s="7"/>
      <c r="P32" s="7"/>
      <c r="Q32" s="7"/>
      <c r="R32" s="7"/>
    </row>
    <row r="33" spans="10:18">
      <c r="J33" s="7"/>
      <c r="K33" s="7"/>
      <c r="P33" s="7"/>
      <c r="Q33" s="7"/>
      <c r="R33" s="7"/>
    </row>
    <row r="34" spans="10:18">
      <c r="J34" s="7"/>
      <c r="K34" s="7"/>
      <c r="P34" s="7"/>
      <c r="Q34" s="7"/>
      <c r="R34" s="7"/>
    </row>
    <row r="35" spans="10:18">
      <c r="J35" s="7"/>
      <c r="K35" s="7"/>
      <c r="P35" s="7"/>
      <c r="Q35" s="7"/>
      <c r="R35" s="7"/>
    </row>
    <row r="36" spans="10:18">
      <c r="J36" s="7"/>
      <c r="K36" s="7"/>
      <c r="P36" s="7"/>
      <c r="Q36" s="7"/>
      <c r="R36" s="7"/>
    </row>
    <row r="37" spans="10:18">
      <c r="J37" s="7"/>
      <c r="K37" s="7"/>
      <c r="P37" s="7"/>
      <c r="Q37" s="7"/>
      <c r="R37" s="7"/>
    </row>
    <row r="38" spans="10:18">
      <c r="J38" s="7"/>
      <c r="K38" s="7"/>
      <c r="P38" s="7"/>
      <c r="Q38" s="7"/>
      <c r="R38" s="7"/>
    </row>
    <row r="39" spans="10:18">
      <c r="J39" s="7"/>
      <c r="K39" s="7"/>
      <c r="P39" s="7"/>
      <c r="Q39" s="7"/>
      <c r="R39" s="7"/>
    </row>
    <row r="40" spans="10:18">
      <c r="J40" s="7"/>
      <c r="K40" s="7"/>
      <c r="P40" s="7"/>
      <c r="Q40" s="7"/>
      <c r="R40" s="7"/>
    </row>
    <row r="41" spans="10:18">
      <c r="J41" s="7"/>
      <c r="K41" s="7"/>
      <c r="P41" s="7"/>
      <c r="Q41" s="7"/>
      <c r="R41" s="7"/>
    </row>
    <row r="42" spans="10:18">
      <c r="J42" s="7"/>
      <c r="K42" s="7"/>
      <c r="P42" s="7"/>
      <c r="Q42" s="7"/>
      <c r="R42" s="7"/>
    </row>
    <row r="43" spans="10:18">
      <c r="J43" s="7"/>
      <c r="K43" s="7"/>
      <c r="P43" s="7"/>
      <c r="Q43" s="7"/>
      <c r="R43" s="7"/>
    </row>
    <row r="44" spans="10:18">
      <c r="J44" s="7"/>
      <c r="K44" s="7"/>
      <c r="P44" s="7"/>
      <c r="Q44" s="7"/>
      <c r="R44" s="7"/>
    </row>
    <row r="45" spans="10:18">
      <c r="J45" s="7"/>
      <c r="K45" s="7"/>
      <c r="P45" s="7"/>
      <c r="Q45" s="7"/>
      <c r="R45" s="7"/>
    </row>
    <row r="46" spans="10:18">
      <c r="J46" s="7"/>
      <c r="K46" s="7"/>
      <c r="P46" s="7"/>
      <c r="Q46" s="7"/>
      <c r="R46" s="7"/>
    </row>
    <row r="47" spans="10:18">
      <c r="J47" s="7"/>
      <c r="K47" s="7"/>
      <c r="P47" s="7"/>
      <c r="Q47" s="7"/>
      <c r="R47" s="7"/>
    </row>
    <row r="48" spans="10:18">
      <c r="J48" s="7"/>
      <c r="K48" s="7"/>
      <c r="P48" s="7"/>
      <c r="Q48" s="7"/>
      <c r="R48" s="7"/>
    </row>
    <row r="49" spans="10:18">
      <c r="J49" s="7"/>
      <c r="K49" s="7"/>
      <c r="P49" s="7"/>
      <c r="Q49" s="7"/>
      <c r="R49" s="7"/>
    </row>
    <row r="50" spans="10:18">
      <c r="J50" s="7"/>
      <c r="K50" s="7"/>
      <c r="P50" s="7"/>
      <c r="Q50" s="7"/>
      <c r="R50" s="7"/>
    </row>
    <row r="51" spans="10:18">
      <c r="J51" s="7"/>
      <c r="K51" s="7"/>
      <c r="P51" s="7"/>
      <c r="Q51" s="7"/>
      <c r="R51" s="7"/>
    </row>
    <row r="52" spans="10:18">
      <c r="J52" s="7"/>
      <c r="K52" s="7"/>
      <c r="P52" s="7"/>
      <c r="Q52" s="7"/>
      <c r="R52" s="7"/>
    </row>
    <row r="53" spans="10:18">
      <c r="J53" s="7"/>
      <c r="K53" s="7"/>
      <c r="P53" s="7"/>
      <c r="Q53" s="7"/>
      <c r="R53" s="7"/>
    </row>
    <row r="54" spans="10:18">
      <c r="J54" s="7"/>
      <c r="K54" s="7"/>
      <c r="P54" s="7"/>
      <c r="Q54" s="7"/>
      <c r="R54" s="7"/>
    </row>
    <row r="55" spans="10:18">
      <c r="J55" s="7"/>
      <c r="K55" s="7"/>
      <c r="P55" s="7"/>
      <c r="Q55" s="7"/>
      <c r="R55" s="7"/>
    </row>
    <row r="56" spans="10:18">
      <c r="J56" s="7"/>
      <c r="K56" s="7"/>
      <c r="P56" s="7"/>
      <c r="Q56" s="7"/>
      <c r="R56" s="7"/>
    </row>
    <row r="57" spans="10:18">
      <c r="J57" s="7"/>
      <c r="K57" s="7"/>
      <c r="P57" s="7"/>
      <c r="Q57" s="7"/>
      <c r="R57" s="7"/>
    </row>
    <row r="58" spans="10:18">
      <c r="J58" s="7"/>
      <c r="K58" s="7"/>
      <c r="P58" s="7"/>
      <c r="Q58" s="7"/>
      <c r="R58" s="7"/>
    </row>
    <row r="59" spans="10:18">
      <c r="J59" s="7"/>
      <c r="K59" s="7"/>
      <c r="P59" s="7"/>
      <c r="Q59" s="7"/>
      <c r="R59" s="7"/>
    </row>
    <row r="60" spans="10:18">
      <c r="J60" s="7"/>
      <c r="K60" s="7"/>
      <c r="P60" s="7"/>
      <c r="Q60" s="7"/>
      <c r="R60" s="7"/>
    </row>
    <row r="61" spans="10:18">
      <c r="J61" s="7"/>
      <c r="K61" s="7"/>
      <c r="P61" s="7"/>
      <c r="Q61" s="7"/>
      <c r="R61" s="7"/>
    </row>
    <row r="62" spans="10:18">
      <c r="J62" s="7"/>
      <c r="K62" s="7"/>
      <c r="P62" s="7"/>
      <c r="Q62" s="7"/>
      <c r="R62" s="7"/>
    </row>
    <row r="63" spans="10:18">
      <c r="J63" s="7"/>
      <c r="K63" s="7"/>
      <c r="P63" s="7"/>
      <c r="Q63" s="7"/>
      <c r="R63" s="7"/>
    </row>
    <row r="64" spans="10:18">
      <c r="J64" s="7"/>
      <c r="K64" s="7"/>
      <c r="P64" s="7"/>
      <c r="Q64" s="7"/>
      <c r="R64" s="7"/>
    </row>
    <row r="65" spans="10:18">
      <c r="J65" s="7"/>
      <c r="K65" s="7"/>
      <c r="P65" s="7"/>
      <c r="Q65" s="7"/>
      <c r="R65" s="7"/>
    </row>
    <row r="66" spans="10:18">
      <c r="J66" s="7"/>
      <c r="K66" s="7"/>
      <c r="P66" s="7"/>
      <c r="Q66" s="7"/>
      <c r="R66" s="7"/>
    </row>
    <row r="67" spans="10:18">
      <c r="J67" s="7"/>
      <c r="K67" s="7"/>
      <c r="P67" s="7"/>
      <c r="Q67" s="7"/>
      <c r="R67" s="7"/>
    </row>
    <row r="68" spans="10:18">
      <c r="J68" s="7"/>
      <c r="K68" s="7"/>
      <c r="P68" s="7"/>
      <c r="Q68" s="7"/>
      <c r="R68" s="7"/>
    </row>
    <row r="69" spans="10:18">
      <c r="J69" s="7"/>
      <c r="K69" s="7"/>
      <c r="P69" s="7"/>
      <c r="Q69" s="7"/>
      <c r="R69" s="7"/>
    </row>
  </sheetData>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CF85"/>
  <sheetViews>
    <sheetView workbookViewId="0"/>
  </sheetViews>
  <sheetFormatPr defaultRowHeight="13.5"/>
  <cols>
    <col min="1" max="4" width="9" style="8"/>
    <col min="5" max="5" width="9.25" style="8" bestFit="1" customWidth="1"/>
    <col min="6" max="20" width="9.125" style="8" bestFit="1" customWidth="1"/>
    <col min="21" max="46" width="9" style="8"/>
    <col min="47" max="58" width="10.5" style="8" customWidth="1"/>
    <col min="59" max="59" width="3.125" style="8" customWidth="1"/>
    <col min="60" max="60" width="9.5" style="8" customWidth="1"/>
    <col min="61" max="61" width="15.625" style="8" customWidth="1"/>
    <col min="62" max="63" width="9" style="7" customWidth="1"/>
    <col min="64" max="64" width="9.5" style="48" bestFit="1" customWidth="1"/>
    <col min="65" max="70" width="9" style="8"/>
    <col min="71" max="71" width="9.5" style="8" bestFit="1" customWidth="1"/>
    <col min="72" max="74" width="9" style="8"/>
    <col min="75" max="75" width="9.5" style="8" bestFit="1" customWidth="1"/>
    <col min="76" max="77" width="9" style="8"/>
    <col min="78" max="78" width="3.125" style="8" customWidth="1"/>
    <col min="79" max="79" width="9.5" style="8" bestFit="1" customWidth="1"/>
    <col min="80" max="80" width="15.625" style="8" customWidth="1"/>
    <col min="81" max="82" width="9" style="7" customWidth="1"/>
    <col min="83" max="83" width="9.5" style="48" bestFit="1" customWidth="1"/>
    <col min="84" max="16384" width="9" style="8"/>
  </cols>
  <sheetData>
    <row r="1" spans="1:67" s="8" customFormat="1"/>
    <row r="2" spans="1:67" s="8" customFormat="1">
      <c r="A2" s="8" t="s">
        <v>172</v>
      </c>
      <c r="AJ2" s="8" t="s">
        <v>167</v>
      </c>
      <c r="AV2" s="8" t="s">
        <v>169</v>
      </c>
      <c r="BO2" s="8" t="s">
        <v>170</v>
      </c>
    </row>
    <row r="3" spans="1:67" s="8" customFormat="1">
      <c r="AV3" s="8" t="s">
        <v>134</v>
      </c>
      <c r="BO3" s="8" t="s">
        <v>135</v>
      </c>
    </row>
    <row r="4" spans="1:67" s="8" customFormat="1">
      <c r="A4" s="8" t="s">
        <v>166</v>
      </c>
      <c r="AV4" s="8" t="s">
        <v>136</v>
      </c>
      <c r="BO4" s="8" t="s">
        <v>137</v>
      </c>
    </row>
    <row r="5" spans="1:67" s="8" customFormat="1">
      <c r="A5" s="8" t="s">
        <v>175</v>
      </c>
    </row>
    <row r="6" spans="1:67" s="8" customFormat="1">
      <c r="A6" s="8" t="s">
        <v>174</v>
      </c>
    </row>
    <row r="7" spans="1:67" s="8" customFormat="1">
      <c r="A7" s="8" t="s">
        <v>168</v>
      </c>
    </row>
    <row r="8" spans="1:67" s="8" customFormat="1">
      <c r="A8" s="18" t="s">
        <v>171</v>
      </c>
      <c r="B8" s="18"/>
      <c r="C8" s="18"/>
      <c r="D8" s="18"/>
      <c r="E8" s="18"/>
    </row>
    <row r="9" spans="1:67" s="8" customFormat="1"/>
    <row r="10" spans="1:67" s="8" customFormat="1"/>
    <row r="11" spans="1:67" s="8" customFormat="1"/>
    <row r="12" spans="1:67" s="8" customFormat="1"/>
    <row r="13" spans="1:67" s="8" customFormat="1"/>
    <row r="14" spans="1:67" s="8" customFormat="1"/>
    <row r="15" spans="1:67" s="8" customFormat="1"/>
    <row r="16" spans="1:67" s="8" customFormat="1"/>
    <row r="17" spans="1:84">
      <c r="BJ17" s="8"/>
      <c r="BK17" s="8"/>
      <c r="BL17" s="8"/>
      <c r="CC17" s="8"/>
      <c r="CD17" s="8"/>
      <c r="CE17" s="8"/>
    </row>
    <row r="18" spans="1:84">
      <c r="BJ18" s="8"/>
      <c r="BK18" s="8"/>
      <c r="BL18" s="8"/>
      <c r="CC18" s="8"/>
      <c r="CD18" s="8"/>
      <c r="CE18" s="8"/>
    </row>
    <row r="19" spans="1:84">
      <c r="BJ19" s="8"/>
      <c r="BK19" s="8"/>
      <c r="BL19" s="8"/>
      <c r="CC19" s="8"/>
      <c r="CD19" s="8"/>
      <c r="CE19" s="8"/>
    </row>
    <row r="20" spans="1:84">
      <c r="BJ20" s="8"/>
      <c r="BK20" s="8"/>
      <c r="BL20" s="8"/>
      <c r="CC20" s="8"/>
      <c r="CD20" s="8"/>
      <c r="CE20" s="8"/>
    </row>
    <row r="21" spans="1:84">
      <c r="BJ21" s="8"/>
      <c r="BK21" s="8"/>
      <c r="BL21" s="8"/>
      <c r="CC21" s="8"/>
      <c r="CD21" s="8"/>
      <c r="CE21" s="8"/>
    </row>
    <row r="22" spans="1:84">
      <c r="BJ22" s="8"/>
      <c r="BK22" s="8"/>
      <c r="BL22" s="8"/>
      <c r="CC22" s="8"/>
      <c r="CD22" s="8"/>
      <c r="CE22" s="8"/>
    </row>
    <row r="23" spans="1:84">
      <c r="E23" s="16" t="s">
        <v>2</v>
      </c>
      <c r="S23" s="16" t="s">
        <v>138</v>
      </c>
      <c r="T23" s="8" t="s">
        <v>204</v>
      </c>
      <c r="AP23" s="16" t="s">
        <v>9</v>
      </c>
      <c r="AV23" s="16" t="s">
        <v>178</v>
      </c>
      <c r="AX23" s="16" t="s">
        <v>178</v>
      </c>
      <c r="BJ23" s="8"/>
      <c r="BK23" s="8"/>
      <c r="BL23" s="8"/>
      <c r="BO23" s="16" t="s">
        <v>178</v>
      </c>
      <c r="BQ23" s="16" t="s">
        <v>178</v>
      </c>
      <c r="CC23" s="8"/>
      <c r="CD23" s="8"/>
      <c r="CE23" s="8"/>
    </row>
    <row r="24" spans="1:84">
      <c r="A24" s="8" t="s">
        <v>102</v>
      </c>
      <c r="E24" s="17">
        <f>AVERAGE(E26:E1048576)</f>
        <v>124694.88333333333</v>
      </c>
      <c r="G24" s="8" t="s">
        <v>3</v>
      </c>
      <c r="S24" s="17">
        <f>AVERAGE(G26:R1048576)</f>
        <v>29.609722222222221</v>
      </c>
      <c r="U24" s="8" t="s">
        <v>139</v>
      </c>
      <c r="AG24" s="8" t="s">
        <v>140</v>
      </c>
      <c r="AJ24" t="s">
        <v>176</v>
      </c>
      <c r="AP24" s="17">
        <f>SUM(AP26:AP1048576)</f>
        <v>1036.4445248275731</v>
      </c>
      <c r="AV24" s="17">
        <f>MAX(AV26:AV1048576)+1</f>
        <v>61</v>
      </c>
      <c r="AX24" s="17">
        <f>MAX(AX26:AX1048576)+1</f>
        <v>61</v>
      </c>
      <c r="BE24" s="8" t="s">
        <v>141</v>
      </c>
      <c r="BH24" t="s">
        <v>177</v>
      </c>
      <c r="BJ24" s="8"/>
      <c r="BK24" s="8"/>
      <c r="BL24" s="8"/>
      <c r="BO24" s="17">
        <f>MAX(BO26:BO1048576)+1</f>
        <v>61</v>
      </c>
      <c r="BQ24" s="17">
        <f>MAX(BQ26:BQ1048576)+1</f>
        <v>61</v>
      </c>
      <c r="BX24" s="8" t="s">
        <v>141</v>
      </c>
      <c r="CA24" t="s">
        <v>177</v>
      </c>
      <c r="CC24" s="8"/>
      <c r="CD24" s="8"/>
      <c r="CE24" s="8"/>
    </row>
    <row r="25" spans="1:84">
      <c r="A25" s="15" t="s">
        <v>147</v>
      </c>
      <c r="B25" s="15" t="s">
        <v>146</v>
      </c>
      <c r="C25" s="15" t="s">
        <v>4</v>
      </c>
      <c r="D25" s="15" t="s">
        <v>5</v>
      </c>
      <c r="E25" s="15" t="s">
        <v>0</v>
      </c>
      <c r="F25" s="15" t="s">
        <v>1</v>
      </c>
      <c r="G25" s="15" t="s">
        <v>115</v>
      </c>
      <c r="H25" s="15" t="s">
        <v>114</v>
      </c>
      <c r="I25" s="15" t="s">
        <v>113</v>
      </c>
      <c r="J25" s="15" t="s">
        <v>112</v>
      </c>
      <c r="K25" s="15" t="s">
        <v>111</v>
      </c>
      <c r="L25" s="15" t="s">
        <v>110</v>
      </c>
      <c r="M25" s="15" t="s">
        <v>109</v>
      </c>
      <c r="N25" s="15" t="s">
        <v>108</v>
      </c>
      <c r="O25" s="15" t="s">
        <v>107</v>
      </c>
      <c r="P25" s="15" t="s">
        <v>106</v>
      </c>
      <c r="Q25" s="15" t="s">
        <v>105</v>
      </c>
      <c r="R25" s="15" t="s">
        <v>104</v>
      </c>
      <c r="S25" s="16" t="s">
        <v>2</v>
      </c>
      <c r="T25" s="16" t="s">
        <v>6</v>
      </c>
      <c r="U25" s="16" t="s">
        <v>154</v>
      </c>
      <c r="V25" s="16" t="s">
        <v>155</v>
      </c>
      <c r="W25" s="16" t="s">
        <v>156</v>
      </c>
      <c r="X25" s="16" t="s">
        <v>157</v>
      </c>
      <c r="Y25" s="16" t="s">
        <v>158</v>
      </c>
      <c r="Z25" s="16" t="s">
        <v>159</v>
      </c>
      <c r="AA25" s="16" t="s">
        <v>160</v>
      </c>
      <c r="AB25" s="16" t="s">
        <v>161</v>
      </c>
      <c r="AC25" s="16" t="s">
        <v>162</v>
      </c>
      <c r="AD25" s="16" t="s">
        <v>163</v>
      </c>
      <c r="AE25" s="16" t="s">
        <v>164</v>
      </c>
      <c r="AF25" s="16" t="s">
        <v>165</v>
      </c>
      <c r="AG25" s="16" t="s">
        <v>2</v>
      </c>
      <c r="AH25" s="16" t="s">
        <v>10</v>
      </c>
      <c r="AJ25" s="18" t="s">
        <v>147</v>
      </c>
      <c r="AK25" s="18" t="s">
        <v>146</v>
      </c>
      <c r="AL25" s="18" t="s">
        <v>4</v>
      </c>
      <c r="AM25" s="18" t="s">
        <v>5</v>
      </c>
      <c r="AN25" s="18" t="s">
        <v>0</v>
      </c>
      <c r="AO25" s="18" t="s">
        <v>1</v>
      </c>
      <c r="AP25" s="18" t="s">
        <v>10</v>
      </c>
      <c r="AQ25" s="16" t="s">
        <v>142</v>
      </c>
      <c r="AR25" s="16" t="s">
        <v>143</v>
      </c>
      <c r="AS25" s="16" t="s">
        <v>144</v>
      </c>
      <c r="AT25" s="16" t="s">
        <v>145</v>
      </c>
      <c r="AV25" s="16" t="s">
        <v>147</v>
      </c>
      <c r="AW25" s="16" t="s">
        <v>149</v>
      </c>
      <c r="AX25" s="16" t="s">
        <v>148</v>
      </c>
      <c r="AY25" s="16" t="s">
        <v>149</v>
      </c>
      <c r="AZ25" s="16" t="s">
        <v>4</v>
      </c>
      <c r="BA25" s="16" t="s">
        <v>5</v>
      </c>
      <c r="BB25" s="16" t="s">
        <v>0</v>
      </c>
      <c r="BC25" s="16" t="s">
        <v>1</v>
      </c>
      <c r="BD25" s="16" t="s">
        <v>10</v>
      </c>
      <c r="BE25" s="16" t="s">
        <v>150</v>
      </c>
      <c r="BG25" s="10"/>
      <c r="BH25" s="19" t="s">
        <v>4</v>
      </c>
      <c r="BI25" s="19" t="s">
        <v>5</v>
      </c>
      <c r="BJ25" s="19" t="s">
        <v>0</v>
      </c>
      <c r="BK25" s="19" t="s">
        <v>1</v>
      </c>
      <c r="BL25" s="19" t="s">
        <v>10</v>
      </c>
      <c r="BM25" s="19" t="s">
        <v>150</v>
      </c>
      <c r="BO25" s="16" t="s">
        <v>147</v>
      </c>
      <c r="BP25" s="16" t="s">
        <v>149</v>
      </c>
      <c r="BQ25" s="16" t="s">
        <v>148</v>
      </c>
      <c r="BR25" s="16" t="s">
        <v>149</v>
      </c>
      <c r="BS25" s="16" t="s">
        <v>4</v>
      </c>
      <c r="BT25" s="16" t="s">
        <v>5</v>
      </c>
      <c r="BU25" s="16" t="s">
        <v>0</v>
      </c>
      <c r="BV25" s="16" t="s">
        <v>1</v>
      </c>
      <c r="BW25" s="16" t="s">
        <v>10</v>
      </c>
      <c r="BX25" s="16" t="s">
        <v>150</v>
      </c>
      <c r="BZ25" s="10"/>
      <c r="CA25" s="19" t="s">
        <v>4</v>
      </c>
      <c r="CB25" s="19" t="s">
        <v>5</v>
      </c>
      <c r="CC25" s="19" t="s">
        <v>0</v>
      </c>
      <c r="CD25" s="19" t="s">
        <v>1</v>
      </c>
      <c r="CE25" s="19" t="s">
        <v>10</v>
      </c>
      <c r="CF25" s="19" t="s">
        <v>150</v>
      </c>
    </row>
    <row r="26" spans="1:84">
      <c r="A26" s="9">
        <v>1</v>
      </c>
      <c r="B26" s="9" t="s">
        <v>128</v>
      </c>
      <c r="C26" s="8">
        <v>7401</v>
      </c>
      <c r="D26" s="8" t="s">
        <v>16</v>
      </c>
      <c r="E26" s="9">
        <v>1558089</v>
      </c>
      <c r="F26" s="9">
        <v>5211</v>
      </c>
      <c r="G26" s="9">
        <v>522</v>
      </c>
      <c r="H26" s="9">
        <v>329</v>
      </c>
      <c r="I26" s="9">
        <v>341</v>
      </c>
      <c r="J26" s="9">
        <v>457</v>
      </c>
      <c r="K26" s="9">
        <v>425</v>
      </c>
      <c r="L26" s="9">
        <v>357</v>
      </c>
      <c r="M26" s="9">
        <v>457</v>
      </c>
      <c r="N26" s="9">
        <v>587</v>
      </c>
      <c r="O26" s="9">
        <v>614</v>
      </c>
      <c r="P26" s="9">
        <v>432</v>
      </c>
      <c r="Q26" s="9">
        <v>364</v>
      </c>
      <c r="R26" s="9">
        <v>326</v>
      </c>
      <c r="S26" s="8">
        <f>AVERAGE(G26:R26)</f>
        <v>434.25</v>
      </c>
      <c r="T26" s="8">
        <f>$S$24/S26</f>
        <v>6.8185888824921631E-2</v>
      </c>
      <c r="U26" s="8">
        <f t="shared" ref="U26:U57" si="0">G26*$T26</f>
        <v>35.593033966609092</v>
      </c>
      <c r="V26" s="8">
        <f t="shared" ref="V26:V57" si="1">H26*$T26</f>
        <v>22.433157423399216</v>
      </c>
      <c r="W26" s="8">
        <f t="shared" ref="W26:W57" si="2">I26*$T26</f>
        <v>23.251388089298278</v>
      </c>
      <c r="X26" s="8">
        <f t="shared" ref="X26:X57" si="3">J26*$T26</f>
        <v>31.160951192989184</v>
      </c>
      <c r="Y26" s="8">
        <f t="shared" ref="Y26:Y57" si="4">K26*$T26</f>
        <v>28.979002750591693</v>
      </c>
      <c r="Z26" s="8">
        <f t="shared" ref="Z26:Z57" si="5">L26*$T26</f>
        <v>24.342362310497023</v>
      </c>
      <c r="AA26" s="8">
        <f t="shared" ref="AA26:AA57" si="6">M26*$T26</f>
        <v>31.160951192989184</v>
      </c>
      <c r="AB26" s="8">
        <f t="shared" ref="AB26:AB57" si="7">N26*$T26</f>
        <v>40.025116740228995</v>
      </c>
      <c r="AC26" s="8">
        <f t="shared" ref="AC26:AC57" si="8">O26*$T26</f>
        <v>41.866135738501882</v>
      </c>
      <c r="AD26" s="8">
        <f t="shared" ref="AD26:AD57" si="9">P26*$T26</f>
        <v>29.456303972366143</v>
      </c>
      <c r="AE26" s="8">
        <f t="shared" ref="AE26:AE57" si="10">Q26*$T26</f>
        <v>24.819663532271473</v>
      </c>
      <c r="AF26" s="8">
        <f t="shared" ref="AF26:AF57" si="11">R26*$T26</f>
        <v>22.228599756924453</v>
      </c>
      <c r="AG26" s="8">
        <f t="shared" ref="AG26:AG57" si="12">AVERAGE(U26:AF26)</f>
        <v>29.609722222222217</v>
      </c>
      <c r="AH26" s="8">
        <f t="shared" ref="AH26:AH57" si="13">STDEVP(U26:AF26)</f>
        <v>6.4345182954075728</v>
      </c>
      <c r="AJ26" s="8">
        <v>59</v>
      </c>
      <c r="AK26" s="8" t="s">
        <v>151</v>
      </c>
      <c r="AL26" s="8">
        <v>3920</v>
      </c>
      <c r="AM26" s="8" t="s">
        <v>96</v>
      </c>
      <c r="AN26" s="8">
        <v>998</v>
      </c>
      <c r="AO26" s="8">
        <v>2</v>
      </c>
      <c r="AP26" s="8">
        <v>98.204338757759402</v>
      </c>
      <c r="AQ26" s="8">
        <f>AP26</f>
        <v>98.204338757759402</v>
      </c>
      <c r="AR26" s="8">
        <f>(AQ26/$AP$24)*100</f>
        <v>9.4751177130389159</v>
      </c>
      <c r="AS26" s="8" t="str">
        <f>IF(AR26&lt;=70, "A", IF(AR26&lt;=90, "B", "C"))</f>
        <v>A</v>
      </c>
      <c r="AT26" s="8">
        <f>1</f>
        <v>1</v>
      </c>
      <c r="AV26" s="8">
        <f>AJ26</f>
        <v>59</v>
      </c>
      <c r="AW26" s="8">
        <f>$AV$24-AV26</f>
        <v>2</v>
      </c>
      <c r="AX26" s="8">
        <f t="shared" ref="AX26:AX57" si="14">AT26</f>
        <v>1</v>
      </c>
      <c r="AY26" s="8">
        <f t="shared" ref="AY26:AY57" si="15">$AX$24-AX26</f>
        <v>60</v>
      </c>
      <c r="AZ26" s="8">
        <f>AL26</f>
        <v>3920</v>
      </c>
      <c r="BA26" s="8" t="str">
        <f>AM26</f>
        <v>カレーうどん</v>
      </c>
      <c r="BB26" s="8">
        <f>AN26</f>
        <v>998</v>
      </c>
      <c r="BC26" s="8">
        <f>AO26</f>
        <v>2</v>
      </c>
      <c r="BD26" s="8">
        <f>AP26</f>
        <v>98.204338757759402</v>
      </c>
      <c r="BE26" s="8">
        <f>ROUND(SQRT(AW26*AY26),0)</f>
        <v>11</v>
      </c>
      <c r="BG26" s="11">
        <v>1</v>
      </c>
      <c r="BH26" s="11">
        <v>6841</v>
      </c>
      <c r="BI26" s="11" t="s">
        <v>80</v>
      </c>
      <c r="BJ26" s="5">
        <v>319518</v>
      </c>
      <c r="BK26" s="3">
        <v>582</v>
      </c>
      <c r="BL26" s="56">
        <v>9.5900567074914722</v>
      </c>
      <c r="BM26" s="11">
        <v>40</v>
      </c>
      <c r="BO26" s="8">
        <f>AJ26</f>
        <v>59</v>
      </c>
      <c r="BP26" s="8">
        <f t="shared" ref="BP26:BP57" si="16">$BO$24-BO26</f>
        <v>2</v>
      </c>
      <c r="BQ26" s="8">
        <f>AT26</f>
        <v>1</v>
      </c>
      <c r="BR26" s="8">
        <f>$BQ$24-BQ26</f>
        <v>60</v>
      </c>
      <c r="BS26" s="8">
        <f>AL26</f>
        <v>3920</v>
      </c>
      <c r="BT26" s="8" t="str">
        <f>AM26</f>
        <v>カレーうどん</v>
      </c>
      <c r="BU26" s="8">
        <f>AN26</f>
        <v>998</v>
      </c>
      <c r="BV26" s="8">
        <f>AO26</f>
        <v>2</v>
      </c>
      <c r="BW26" s="8">
        <f>AP26</f>
        <v>98.204338757759402</v>
      </c>
      <c r="BX26" s="8">
        <f>ROUND(SQRT(BP26*BQ26),0)</f>
        <v>1</v>
      </c>
      <c r="BZ26" s="11">
        <v>1</v>
      </c>
      <c r="CA26" s="11">
        <v>7401</v>
      </c>
      <c r="CB26" s="11" t="s">
        <v>15</v>
      </c>
      <c r="CC26" s="5">
        <v>1558089</v>
      </c>
      <c r="CD26" s="3">
        <v>5211</v>
      </c>
      <c r="CE26" s="56">
        <v>6.4345182954075728</v>
      </c>
      <c r="CF26" s="11">
        <v>56</v>
      </c>
    </row>
    <row r="27" spans="1:84">
      <c r="A27" s="9">
        <v>2</v>
      </c>
      <c r="B27" s="9" t="s">
        <v>128</v>
      </c>
      <c r="C27" s="8">
        <v>2579</v>
      </c>
      <c r="D27" s="8" t="s">
        <v>19</v>
      </c>
      <c r="E27" s="9">
        <v>786923</v>
      </c>
      <c r="F27" s="9">
        <v>1577</v>
      </c>
      <c r="G27" s="9">
        <v>105</v>
      </c>
      <c r="H27" s="9">
        <v>98</v>
      </c>
      <c r="I27" s="9">
        <v>107</v>
      </c>
      <c r="J27" s="9">
        <v>127</v>
      </c>
      <c r="K27" s="9">
        <v>134</v>
      </c>
      <c r="L27" s="9">
        <v>184</v>
      </c>
      <c r="M27" s="9">
        <v>194</v>
      </c>
      <c r="N27" s="9">
        <v>174</v>
      </c>
      <c r="O27" s="9">
        <v>132</v>
      </c>
      <c r="P27" s="9">
        <v>121</v>
      </c>
      <c r="Q27" s="9">
        <v>104</v>
      </c>
      <c r="R27" s="9">
        <v>97</v>
      </c>
      <c r="S27" s="8">
        <f t="shared" ref="S27:S57" si="17">AVERAGE(G27:R27)</f>
        <v>131.41666666666666</v>
      </c>
      <c r="T27" s="8">
        <f t="shared" ref="T27:T57" si="18">$S$24/S27</f>
        <v>0.22531177340942718</v>
      </c>
      <c r="U27" s="8">
        <f t="shared" si="0"/>
        <v>23.657736207989853</v>
      </c>
      <c r="V27" s="8">
        <f t="shared" si="1"/>
        <v>22.080553794123862</v>
      </c>
      <c r="W27" s="8">
        <f t="shared" si="2"/>
        <v>24.10835975480871</v>
      </c>
      <c r="X27" s="8">
        <f t="shared" si="3"/>
        <v>28.614595222997252</v>
      </c>
      <c r="Y27" s="8">
        <f t="shared" si="4"/>
        <v>30.191777636863243</v>
      </c>
      <c r="Z27" s="8">
        <f t="shared" si="5"/>
        <v>41.457366307334603</v>
      </c>
      <c r="AA27" s="8">
        <f t="shared" si="6"/>
        <v>43.71048404142887</v>
      </c>
      <c r="AB27" s="8">
        <f t="shared" si="7"/>
        <v>39.204248573240328</v>
      </c>
      <c r="AC27" s="8">
        <f t="shared" si="8"/>
        <v>29.741154090044386</v>
      </c>
      <c r="AD27" s="8">
        <f t="shared" si="9"/>
        <v>27.262724582540688</v>
      </c>
      <c r="AE27" s="8">
        <f t="shared" si="10"/>
        <v>23.432424434580426</v>
      </c>
      <c r="AF27" s="8">
        <f t="shared" si="11"/>
        <v>21.855242020714435</v>
      </c>
      <c r="AG27" s="8">
        <f t="shared" si="12"/>
        <v>29.609722222222221</v>
      </c>
      <c r="AH27" s="8">
        <f t="shared" si="13"/>
        <v>7.409331411243425</v>
      </c>
      <c r="AJ27" s="8">
        <v>58</v>
      </c>
      <c r="AK27" s="8" t="s">
        <v>151</v>
      </c>
      <c r="AL27" s="8">
        <v>8472</v>
      </c>
      <c r="AM27" s="8" t="s">
        <v>99</v>
      </c>
      <c r="AN27" s="8">
        <v>1497</v>
      </c>
      <c r="AO27" s="8">
        <v>3</v>
      </c>
      <c r="AP27" s="8">
        <v>70.485237346344917</v>
      </c>
      <c r="AQ27" s="8">
        <f>AQ26+AP27</f>
        <v>168.68957610410433</v>
      </c>
      <c r="AR27" s="8">
        <f>(AQ27/$AP$24)*100</f>
        <v>16.275794030767653</v>
      </c>
      <c r="AS27" s="8" t="str">
        <f>IF(AR27&lt;=70, "A", IF(AR27&lt;=90, "B", "C"))</f>
        <v>A</v>
      </c>
      <c r="AT27" s="8">
        <f>AT26+1</f>
        <v>2</v>
      </c>
      <c r="AV27" s="8">
        <f t="shared" ref="AV27:AV85" si="19">AJ27</f>
        <v>58</v>
      </c>
      <c r="AW27" s="8">
        <f t="shared" ref="AW27:AW85" si="20">$AV$24-AV27</f>
        <v>3</v>
      </c>
      <c r="AX27" s="8">
        <f t="shared" si="14"/>
        <v>2</v>
      </c>
      <c r="AY27" s="8">
        <f t="shared" si="15"/>
        <v>59</v>
      </c>
      <c r="AZ27" s="8">
        <f t="shared" ref="AZ27:AZ85" si="21">AL27</f>
        <v>8472</v>
      </c>
      <c r="BA27" s="8" t="str">
        <f t="shared" ref="BA27:BA85" si="22">AM27</f>
        <v>ハヤシライス</v>
      </c>
      <c r="BB27" s="8">
        <f t="shared" ref="BB27:BB85" si="23">AN27</f>
        <v>1497</v>
      </c>
      <c r="BC27" s="8">
        <f t="shared" ref="BC27:BC85" si="24">AO27</f>
        <v>3</v>
      </c>
      <c r="BD27" s="8">
        <f t="shared" ref="BD27:BD85" si="25">AP27</f>
        <v>70.485237346344917</v>
      </c>
      <c r="BE27" s="8">
        <f t="shared" ref="BE27:BE85" si="26">ROUND(SQRT(AW27*AY27),0)</f>
        <v>13</v>
      </c>
      <c r="BG27" s="11">
        <f t="shared" ref="BG27:BG58" si="27">BG26+1</f>
        <v>2</v>
      </c>
      <c r="BH27" s="11">
        <v>3291</v>
      </c>
      <c r="BI27" s="11" t="s">
        <v>191</v>
      </c>
      <c r="BJ27" s="5">
        <v>454589</v>
      </c>
      <c r="BK27" s="3">
        <v>911</v>
      </c>
      <c r="BL27" s="56">
        <v>9.5237693542917174</v>
      </c>
      <c r="BM27" s="11">
        <v>39</v>
      </c>
      <c r="BO27" s="8">
        <f t="shared" ref="BO27:BO85" si="28">AJ27</f>
        <v>58</v>
      </c>
      <c r="BP27" s="8">
        <f t="shared" si="16"/>
        <v>3</v>
      </c>
      <c r="BQ27" s="8">
        <f>AT27</f>
        <v>2</v>
      </c>
      <c r="BR27" s="8">
        <f t="shared" ref="BR27:BR85" si="29">$BQ$24-BQ27</f>
        <v>59</v>
      </c>
      <c r="BS27" s="8">
        <f t="shared" ref="BS27:BS85" si="30">AL27</f>
        <v>8472</v>
      </c>
      <c r="BT27" s="8" t="str">
        <f t="shared" ref="BT27:BT85" si="31">AM27</f>
        <v>ハヤシライス</v>
      </c>
      <c r="BU27" s="8">
        <f t="shared" ref="BU27:BU85" si="32">AN27</f>
        <v>1497</v>
      </c>
      <c r="BV27" s="8">
        <f t="shared" ref="BV27:BV85" si="33">AO27</f>
        <v>3</v>
      </c>
      <c r="BW27" s="8">
        <f t="shared" ref="BW27:BW85" si="34">AP27</f>
        <v>70.485237346344917</v>
      </c>
      <c r="BX27" s="8">
        <f>ROUND(SQRT(BP27*BQ27),0)</f>
        <v>2</v>
      </c>
      <c r="BZ27" s="11">
        <f>BZ26+1</f>
        <v>2</v>
      </c>
      <c r="CA27" s="11">
        <v>4608</v>
      </c>
      <c r="CB27" s="11" t="s">
        <v>203</v>
      </c>
      <c r="CC27" s="5">
        <v>255773</v>
      </c>
      <c r="CD27" s="3">
        <v>427</v>
      </c>
      <c r="CE27" s="56">
        <v>5.2238342807701814</v>
      </c>
      <c r="CF27" s="11">
        <v>55</v>
      </c>
    </row>
    <row r="28" spans="1:84">
      <c r="A28" s="9">
        <v>3</v>
      </c>
      <c r="B28" s="9" t="s">
        <v>128</v>
      </c>
      <c r="C28" s="8">
        <v>4078</v>
      </c>
      <c r="D28" s="8" t="s">
        <v>95</v>
      </c>
      <c r="E28" s="9">
        <v>697602</v>
      </c>
      <c r="F28" s="9">
        <v>998</v>
      </c>
      <c r="G28" s="9">
        <v>56</v>
      </c>
      <c r="H28" s="9">
        <v>58</v>
      </c>
      <c r="I28" s="9">
        <v>41</v>
      </c>
      <c r="J28" s="9">
        <v>74</v>
      </c>
      <c r="K28" s="9">
        <v>81</v>
      </c>
      <c r="L28" s="9">
        <v>115</v>
      </c>
      <c r="M28" s="9">
        <v>102</v>
      </c>
      <c r="N28" s="9">
        <v>98</v>
      </c>
      <c r="O28" s="9">
        <v>67</v>
      </c>
      <c r="P28" s="9">
        <v>87</v>
      </c>
      <c r="Q28" s="9">
        <v>91</v>
      </c>
      <c r="R28" s="9">
        <v>121</v>
      </c>
      <c r="S28" s="8">
        <f t="shared" si="17"/>
        <v>82.583333333333329</v>
      </c>
      <c r="T28" s="8">
        <f t="shared" si="18"/>
        <v>0.35854355869492094</v>
      </c>
      <c r="U28" s="8">
        <f t="shared" si="0"/>
        <v>20.078439286915572</v>
      </c>
      <c r="V28" s="8">
        <f t="shared" si="1"/>
        <v>20.795526404305413</v>
      </c>
      <c r="W28" s="8">
        <f t="shared" si="2"/>
        <v>14.700285906491759</v>
      </c>
      <c r="X28" s="8">
        <f t="shared" si="3"/>
        <v>26.53222334342415</v>
      </c>
      <c r="Y28" s="8">
        <f t="shared" si="4"/>
        <v>29.042028254288596</v>
      </c>
      <c r="Z28" s="8">
        <f t="shared" si="5"/>
        <v>41.232509249915907</v>
      </c>
      <c r="AA28" s="8">
        <f t="shared" si="6"/>
        <v>36.571442986881934</v>
      </c>
      <c r="AB28" s="8">
        <f t="shared" si="7"/>
        <v>35.137268752102251</v>
      </c>
      <c r="AC28" s="8">
        <f t="shared" si="8"/>
        <v>24.022418432559704</v>
      </c>
      <c r="AD28" s="8">
        <f t="shared" si="9"/>
        <v>31.193289606458123</v>
      </c>
      <c r="AE28" s="8">
        <f t="shared" si="10"/>
        <v>32.627463841237805</v>
      </c>
      <c r="AF28" s="8">
        <f t="shared" si="11"/>
        <v>43.383770602085434</v>
      </c>
      <c r="AG28" s="8">
        <f t="shared" si="12"/>
        <v>29.609722222222217</v>
      </c>
      <c r="AH28" s="8">
        <f t="shared" si="13"/>
        <v>8.4028035839090496</v>
      </c>
      <c r="AJ28" s="8">
        <v>60</v>
      </c>
      <c r="AK28" s="8" t="s">
        <v>151</v>
      </c>
      <c r="AL28" s="8">
        <v>3165</v>
      </c>
      <c r="AM28" s="8" t="s">
        <v>78</v>
      </c>
      <c r="AN28" s="8">
        <v>798</v>
      </c>
      <c r="AO28" s="8">
        <v>2</v>
      </c>
      <c r="AP28" s="8">
        <v>66.209351683774997</v>
      </c>
      <c r="AQ28" s="8">
        <f>AQ27+AP28</f>
        <v>234.89892778787933</v>
      </c>
      <c r="AR28" s="8">
        <f>(AQ28/$AP$24)*100</f>
        <v>22.663917089721519</v>
      </c>
      <c r="AS28" s="8" t="str">
        <f t="shared" ref="AS28:AS85" si="35">IF(AR28&lt;=70, "A", IF(AR28&lt;=90, "B", "C"))</f>
        <v>A</v>
      </c>
      <c r="AT28" s="8">
        <f>AT27+1</f>
        <v>3</v>
      </c>
      <c r="AV28" s="8">
        <f t="shared" si="19"/>
        <v>60</v>
      </c>
      <c r="AW28" s="8">
        <f t="shared" si="20"/>
        <v>1</v>
      </c>
      <c r="AX28" s="8">
        <f t="shared" si="14"/>
        <v>3</v>
      </c>
      <c r="AY28" s="8">
        <f t="shared" si="15"/>
        <v>58</v>
      </c>
      <c r="AZ28" s="8">
        <f t="shared" si="21"/>
        <v>3165</v>
      </c>
      <c r="BA28" s="8" t="str">
        <f t="shared" si="22"/>
        <v>おつまみセット</v>
      </c>
      <c r="BB28" s="8">
        <f t="shared" si="23"/>
        <v>798</v>
      </c>
      <c r="BC28" s="8">
        <f t="shared" si="24"/>
        <v>2</v>
      </c>
      <c r="BD28" s="8">
        <f t="shared" si="25"/>
        <v>66.209351683774997</v>
      </c>
      <c r="BE28" s="8">
        <f t="shared" si="26"/>
        <v>8</v>
      </c>
      <c r="BG28" s="11">
        <f t="shared" si="27"/>
        <v>3</v>
      </c>
      <c r="BH28" s="11">
        <v>9015</v>
      </c>
      <c r="BI28" s="11" t="s">
        <v>54</v>
      </c>
      <c r="BJ28" s="5">
        <v>69966</v>
      </c>
      <c r="BK28" s="3">
        <v>234</v>
      </c>
      <c r="BL28" s="56">
        <v>11.671648939956246</v>
      </c>
      <c r="BM28" s="11">
        <v>38</v>
      </c>
      <c r="BO28" s="8">
        <f t="shared" si="28"/>
        <v>60</v>
      </c>
      <c r="BP28" s="8">
        <f t="shared" si="16"/>
        <v>1</v>
      </c>
      <c r="BQ28" s="8">
        <f>AT28</f>
        <v>3</v>
      </c>
      <c r="BR28" s="8">
        <f t="shared" si="29"/>
        <v>58</v>
      </c>
      <c r="BS28" s="8">
        <f t="shared" si="30"/>
        <v>3165</v>
      </c>
      <c r="BT28" s="8" t="str">
        <f t="shared" si="31"/>
        <v>おつまみセット</v>
      </c>
      <c r="BU28" s="8">
        <f t="shared" si="32"/>
        <v>798</v>
      </c>
      <c r="BV28" s="8">
        <f t="shared" si="33"/>
        <v>2</v>
      </c>
      <c r="BW28" s="8">
        <f t="shared" si="34"/>
        <v>66.209351683774997</v>
      </c>
      <c r="BX28" s="8">
        <f>ROUND(SQRT(BP28*BQ28),0)</f>
        <v>2</v>
      </c>
      <c r="BZ28" s="11">
        <f t="shared" ref="BZ28:BZ85" si="36">BZ27+1</f>
        <v>3</v>
      </c>
      <c r="CA28" s="11">
        <v>4587</v>
      </c>
      <c r="CB28" s="11" t="s">
        <v>201</v>
      </c>
      <c r="CC28" s="5">
        <v>167013</v>
      </c>
      <c r="CD28" s="3">
        <v>1687</v>
      </c>
      <c r="CE28" s="56">
        <v>5.5268357738102551</v>
      </c>
      <c r="CF28" s="11">
        <v>53</v>
      </c>
    </row>
    <row r="29" spans="1:84">
      <c r="A29" s="9">
        <v>4</v>
      </c>
      <c r="B29" s="9" t="s">
        <v>128</v>
      </c>
      <c r="C29" s="8">
        <v>3291</v>
      </c>
      <c r="D29" s="8" t="s">
        <v>32</v>
      </c>
      <c r="E29" s="9">
        <v>454589</v>
      </c>
      <c r="F29" s="9">
        <v>911</v>
      </c>
      <c r="G29" s="9">
        <v>53</v>
      </c>
      <c r="H29" s="9">
        <v>62</v>
      </c>
      <c r="I29" s="9">
        <v>67</v>
      </c>
      <c r="J29" s="9">
        <v>85</v>
      </c>
      <c r="K29" s="9">
        <v>87</v>
      </c>
      <c r="L29" s="9">
        <v>115</v>
      </c>
      <c r="M29" s="9">
        <v>114</v>
      </c>
      <c r="N29" s="9">
        <v>96</v>
      </c>
      <c r="O29" s="9">
        <v>87</v>
      </c>
      <c r="P29" s="9">
        <v>62</v>
      </c>
      <c r="Q29" s="9">
        <v>48</v>
      </c>
      <c r="R29" s="9">
        <v>35</v>
      </c>
      <c r="S29" s="8">
        <f t="shared" si="17"/>
        <v>75.916666666666671</v>
      </c>
      <c r="T29" s="8">
        <f t="shared" si="18"/>
        <v>0.3900292718624222</v>
      </c>
      <c r="U29" s="8">
        <f t="shared" si="0"/>
        <v>20.671551408708378</v>
      </c>
      <c r="V29" s="8">
        <f t="shared" si="1"/>
        <v>24.181814855470176</v>
      </c>
      <c r="W29" s="8">
        <f t="shared" si="2"/>
        <v>26.131961214782287</v>
      </c>
      <c r="X29" s="8">
        <f t="shared" si="3"/>
        <v>33.152488108305889</v>
      </c>
      <c r="Y29" s="8">
        <f t="shared" si="4"/>
        <v>33.93254665203073</v>
      </c>
      <c r="Z29" s="8">
        <f t="shared" si="5"/>
        <v>44.853366264178554</v>
      </c>
      <c r="AA29" s="8">
        <f t="shared" si="6"/>
        <v>44.46333699231613</v>
      </c>
      <c r="AB29" s="8">
        <f t="shared" si="7"/>
        <v>37.442810098792535</v>
      </c>
      <c r="AC29" s="8">
        <f t="shared" si="8"/>
        <v>33.93254665203073</v>
      </c>
      <c r="AD29" s="8">
        <f t="shared" si="9"/>
        <v>24.181814855470176</v>
      </c>
      <c r="AE29" s="8">
        <f t="shared" si="10"/>
        <v>18.721405049396267</v>
      </c>
      <c r="AF29" s="8">
        <f t="shared" si="11"/>
        <v>13.651024515184776</v>
      </c>
      <c r="AG29" s="8">
        <f t="shared" si="12"/>
        <v>29.609722222222217</v>
      </c>
      <c r="AH29" s="8">
        <f t="shared" si="13"/>
        <v>9.5237693542917174</v>
      </c>
      <c r="AJ29" s="8">
        <v>55</v>
      </c>
      <c r="AK29" s="8" t="s">
        <v>151</v>
      </c>
      <c r="AL29" s="8">
        <v>4873</v>
      </c>
      <c r="AM29" s="8" t="s">
        <v>90</v>
      </c>
      <c r="AN29" s="8">
        <v>3843</v>
      </c>
      <c r="AO29" s="8">
        <v>7</v>
      </c>
      <c r="AP29" s="8">
        <v>48.414108704331809</v>
      </c>
      <c r="AQ29" s="8">
        <f t="shared" ref="AQ29:AQ85" si="37">AQ28+AP29</f>
        <v>283.31303649221115</v>
      </c>
      <c r="AR29" s="8">
        <f t="shared" ref="AR29:AR85" si="38">(AQ29/$AP$24)*100</f>
        <v>27.335089308262223</v>
      </c>
      <c r="AS29" s="8" t="str">
        <f t="shared" si="35"/>
        <v>A</v>
      </c>
      <c r="AT29" s="8">
        <f>AT28+1</f>
        <v>4</v>
      </c>
      <c r="AV29" s="8">
        <f t="shared" si="19"/>
        <v>55</v>
      </c>
      <c r="AW29" s="8">
        <f t="shared" si="20"/>
        <v>6</v>
      </c>
      <c r="AX29" s="8">
        <f t="shared" si="14"/>
        <v>4</v>
      </c>
      <c r="AY29" s="8">
        <f t="shared" si="15"/>
        <v>57</v>
      </c>
      <c r="AZ29" s="8">
        <f t="shared" si="21"/>
        <v>4873</v>
      </c>
      <c r="BA29" s="8" t="str">
        <f t="shared" si="22"/>
        <v>天丼</v>
      </c>
      <c r="BB29" s="8">
        <f t="shared" si="23"/>
        <v>3843</v>
      </c>
      <c r="BC29" s="8">
        <f t="shared" si="24"/>
        <v>7</v>
      </c>
      <c r="BD29" s="8">
        <f t="shared" si="25"/>
        <v>48.414108704331809</v>
      </c>
      <c r="BE29" s="8">
        <f t="shared" si="26"/>
        <v>18</v>
      </c>
      <c r="BG29" s="11">
        <f t="shared" si="27"/>
        <v>4</v>
      </c>
      <c r="BH29" s="11">
        <v>6589</v>
      </c>
      <c r="BI29" s="11" t="s">
        <v>60</v>
      </c>
      <c r="BJ29" s="5">
        <v>68655</v>
      </c>
      <c r="BK29" s="3">
        <v>345</v>
      </c>
      <c r="BL29" s="56">
        <v>11.322108128737792</v>
      </c>
      <c r="BM29" s="11">
        <v>37</v>
      </c>
      <c r="BO29" s="8">
        <f t="shared" si="28"/>
        <v>55</v>
      </c>
      <c r="BP29" s="8">
        <f t="shared" si="16"/>
        <v>6</v>
      </c>
      <c r="BQ29" s="8">
        <f t="shared" ref="BQ29:BQ85" si="39">AT29</f>
        <v>4</v>
      </c>
      <c r="BR29" s="8">
        <f t="shared" si="29"/>
        <v>57</v>
      </c>
      <c r="BS29" s="8">
        <f t="shared" si="30"/>
        <v>4873</v>
      </c>
      <c r="BT29" s="8" t="str">
        <f t="shared" si="31"/>
        <v>天丼</v>
      </c>
      <c r="BU29" s="8">
        <f t="shared" si="32"/>
        <v>3843</v>
      </c>
      <c r="BV29" s="8">
        <f t="shared" si="33"/>
        <v>7</v>
      </c>
      <c r="BW29" s="8">
        <f t="shared" si="34"/>
        <v>48.414108704331809</v>
      </c>
      <c r="BX29" s="8">
        <f t="shared" ref="BX29:BX85" si="40">ROUND(SQRT(BP29*BQ29),0)</f>
        <v>5</v>
      </c>
      <c r="BZ29" s="11">
        <f t="shared" si="36"/>
        <v>4</v>
      </c>
      <c r="CA29" s="11">
        <v>2579</v>
      </c>
      <c r="CB29" s="11" t="s">
        <v>196</v>
      </c>
      <c r="CC29" s="5">
        <v>786923</v>
      </c>
      <c r="CD29" s="3">
        <v>1577</v>
      </c>
      <c r="CE29" s="56">
        <v>7.409331411243425</v>
      </c>
      <c r="CF29" s="11">
        <v>52</v>
      </c>
    </row>
    <row r="30" spans="1:84">
      <c r="A30" s="9">
        <v>5</v>
      </c>
      <c r="B30" s="9" t="s">
        <v>128</v>
      </c>
      <c r="C30" s="8">
        <v>6841</v>
      </c>
      <c r="D30" s="8" t="s">
        <v>81</v>
      </c>
      <c r="E30" s="9">
        <v>319518</v>
      </c>
      <c r="F30" s="9">
        <v>582</v>
      </c>
      <c r="G30" s="9">
        <v>48</v>
      </c>
      <c r="H30" s="9">
        <v>56</v>
      </c>
      <c r="I30" s="9">
        <v>64</v>
      </c>
      <c r="J30" s="9">
        <v>54</v>
      </c>
      <c r="K30" s="9">
        <v>21</v>
      </c>
      <c r="L30" s="9">
        <v>36</v>
      </c>
      <c r="M30" s="9">
        <v>69</v>
      </c>
      <c r="N30" s="9">
        <v>68</v>
      </c>
      <c r="O30" s="9">
        <v>34</v>
      </c>
      <c r="P30" s="9">
        <v>64</v>
      </c>
      <c r="Q30" s="9">
        <v>39</v>
      </c>
      <c r="R30" s="9">
        <v>29</v>
      </c>
      <c r="S30" s="8">
        <f t="shared" si="17"/>
        <v>48.5</v>
      </c>
      <c r="T30" s="8">
        <f t="shared" si="18"/>
        <v>0.61050973654066432</v>
      </c>
      <c r="U30" s="8">
        <f t="shared" si="0"/>
        <v>29.304467353951885</v>
      </c>
      <c r="V30" s="8">
        <f t="shared" si="1"/>
        <v>34.188545246277201</v>
      </c>
      <c r="W30" s="8">
        <f t="shared" si="2"/>
        <v>39.072623138602516</v>
      </c>
      <c r="X30" s="8">
        <f t="shared" si="3"/>
        <v>32.967525773195874</v>
      </c>
      <c r="Y30" s="8">
        <f t="shared" si="4"/>
        <v>12.82070446735395</v>
      </c>
      <c r="Z30" s="8">
        <f t="shared" si="5"/>
        <v>21.978350515463916</v>
      </c>
      <c r="AA30" s="8">
        <f t="shared" si="6"/>
        <v>42.125171821305841</v>
      </c>
      <c r="AB30" s="8">
        <f t="shared" si="7"/>
        <v>41.51466208476517</v>
      </c>
      <c r="AC30" s="8">
        <f t="shared" si="8"/>
        <v>20.757331042382585</v>
      </c>
      <c r="AD30" s="8">
        <f t="shared" si="9"/>
        <v>39.072623138602516</v>
      </c>
      <c r="AE30" s="8">
        <f t="shared" si="10"/>
        <v>23.80987972508591</v>
      </c>
      <c r="AF30" s="8">
        <f t="shared" si="11"/>
        <v>17.704782359679264</v>
      </c>
      <c r="AG30" s="8">
        <f t="shared" si="12"/>
        <v>29.609722222222221</v>
      </c>
      <c r="AH30" s="8">
        <f t="shared" si="13"/>
        <v>9.5900567074914722</v>
      </c>
      <c r="AJ30" s="8">
        <v>57</v>
      </c>
      <c r="AK30" s="8" t="s">
        <v>151</v>
      </c>
      <c r="AL30" s="8">
        <v>1469</v>
      </c>
      <c r="AM30" s="8" t="s">
        <v>66</v>
      </c>
      <c r="AN30" s="8">
        <v>1796</v>
      </c>
      <c r="AO30" s="8">
        <v>4</v>
      </c>
      <c r="AP30" s="8">
        <v>41.874470744766683</v>
      </c>
      <c r="AQ30" s="8">
        <f t="shared" si="37"/>
        <v>325.18750723697781</v>
      </c>
      <c r="AR30" s="8">
        <f t="shared" si="38"/>
        <v>31.375293076209481</v>
      </c>
      <c r="AS30" s="8" t="str">
        <f>IF(AR30&lt;=70, "A", IF(AR30&lt;=90, "B", "C"))</f>
        <v>A</v>
      </c>
      <c r="AT30" s="8">
        <f>AT29+1</f>
        <v>5</v>
      </c>
      <c r="AV30" s="8">
        <f t="shared" si="19"/>
        <v>57</v>
      </c>
      <c r="AW30" s="8">
        <f t="shared" si="20"/>
        <v>4</v>
      </c>
      <c r="AX30" s="8">
        <f t="shared" si="14"/>
        <v>5</v>
      </c>
      <c r="AY30" s="8">
        <f t="shared" si="15"/>
        <v>56</v>
      </c>
      <c r="AZ30" s="8">
        <f t="shared" si="21"/>
        <v>1469</v>
      </c>
      <c r="BA30" s="8" t="str">
        <f t="shared" si="22"/>
        <v>ビーフシチュー</v>
      </c>
      <c r="BB30" s="8">
        <f t="shared" si="23"/>
        <v>1796</v>
      </c>
      <c r="BC30" s="8">
        <f t="shared" si="24"/>
        <v>4</v>
      </c>
      <c r="BD30" s="8">
        <f t="shared" si="25"/>
        <v>41.874470744766683</v>
      </c>
      <c r="BE30" s="8">
        <f t="shared" si="26"/>
        <v>15</v>
      </c>
      <c r="BG30" s="11">
        <f t="shared" si="27"/>
        <v>5</v>
      </c>
      <c r="BH30" s="11">
        <v>4578</v>
      </c>
      <c r="BI30" s="11" t="s">
        <v>189</v>
      </c>
      <c r="BJ30" s="5">
        <v>96075</v>
      </c>
      <c r="BK30" s="3">
        <v>175</v>
      </c>
      <c r="BL30" s="56">
        <v>9.962611736610496</v>
      </c>
      <c r="BM30" s="11">
        <v>37</v>
      </c>
      <c r="BO30" s="8">
        <f t="shared" si="28"/>
        <v>57</v>
      </c>
      <c r="BP30" s="8">
        <f t="shared" si="16"/>
        <v>4</v>
      </c>
      <c r="BQ30" s="8">
        <f t="shared" si="39"/>
        <v>5</v>
      </c>
      <c r="BR30" s="8">
        <f t="shared" si="29"/>
        <v>56</v>
      </c>
      <c r="BS30" s="8">
        <f t="shared" si="30"/>
        <v>1469</v>
      </c>
      <c r="BT30" s="8" t="str">
        <f t="shared" si="31"/>
        <v>ビーフシチュー</v>
      </c>
      <c r="BU30" s="8">
        <f t="shared" si="32"/>
        <v>1796</v>
      </c>
      <c r="BV30" s="8">
        <f t="shared" si="33"/>
        <v>4</v>
      </c>
      <c r="BW30" s="8">
        <f t="shared" si="34"/>
        <v>41.874470744766683</v>
      </c>
      <c r="BX30" s="8">
        <f t="shared" si="40"/>
        <v>4</v>
      </c>
      <c r="BZ30" s="11">
        <f t="shared" si="36"/>
        <v>5</v>
      </c>
      <c r="CA30" s="11">
        <v>3562</v>
      </c>
      <c r="CB30" s="11" t="s">
        <v>198</v>
      </c>
      <c r="CC30" s="5">
        <v>310881</v>
      </c>
      <c r="CD30" s="3">
        <v>519</v>
      </c>
      <c r="CE30" s="56">
        <v>7.0437218885451092</v>
      </c>
      <c r="CF30" s="11">
        <v>52</v>
      </c>
    </row>
    <row r="31" spans="1:84">
      <c r="A31" s="9">
        <v>6</v>
      </c>
      <c r="B31" s="9" t="s">
        <v>128</v>
      </c>
      <c r="C31" s="8">
        <v>3562</v>
      </c>
      <c r="D31" s="8" t="s">
        <v>86</v>
      </c>
      <c r="E31" s="9">
        <v>310881</v>
      </c>
      <c r="F31" s="9">
        <v>519</v>
      </c>
      <c r="G31" s="9">
        <v>39</v>
      </c>
      <c r="H31" s="9">
        <v>33</v>
      </c>
      <c r="I31" s="9">
        <v>41</v>
      </c>
      <c r="J31" s="9">
        <v>42</v>
      </c>
      <c r="K31" s="9">
        <v>55</v>
      </c>
      <c r="L31" s="9">
        <v>37</v>
      </c>
      <c r="M31" s="9">
        <v>34</v>
      </c>
      <c r="N31" s="9">
        <v>67</v>
      </c>
      <c r="O31" s="9">
        <v>42</v>
      </c>
      <c r="P31" s="9">
        <v>29</v>
      </c>
      <c r="Q31" s="9">
        <v>53</v>
      </c>
      <c r="R31" s="9">
        <v>47</v>
      </c>
      <c r="S31" s="8">
        <f t="shared" si="17"/>
        <v>43.25</v>
      </c>
      <c r="T31" s="8">
        <f t="shared" si="18"/>
        <v>0.68461785484906867</v>
      </c>
      <c r="U31" s="8">
        <f t="shared" si="0"/>
        <v>26.700096339113678</v>
      </c>
      <c r="V31" s="8">
        <f t="shared" si="1"/>
        <v>22.592389210019267</v>
      </c>
      <c r="W31" s="8">
        <f t="shared" si="2"/>
        <v>28.069332048811816</v>
      </c>
      <c r="X31" s="8">
        <f t="shared" si="3"/>
        <v>28.753949903660885</v>
      </c>
      <c r="Y31" s="8">
        <f t="shared" si="4"/>
        <v>37.653982016698777</v>
      </c>
      <c r="Z31" s="8">
        <f t="shared" si="5"/>
        <v>25.33086062941554</v>
      </c>
      <c r="AA31" s="8">
        <f t="shared" si="6"/>
        <v>23.277007064868336</v>
      </c>
      <c r="AB31" s="8">
        <f t="shared" si="7"/>
        <v>45.869396274887599</v>
      </c>
      <c r="AC31" s="8">
        <f t="shared" si="8"/>
        <v>28.753949903660885</v>
      </c>
      <c r="AD31" s="8">
        <f t="shared" si="9"/>
        <v>19.85391779062299</v>
      </c>
      <c r="AE31" s="8">
        <f t="shared" si="10"/>
        <v>36.284746307000638</v>
      </c>
      <c r="AF31" s="8">
        <f t="shared" si="11"/>
        <v>32.177039177906231</v>
      </c>
      <c r="AG31" s="8">
        <f t="shared" si="12"/>
        <v>29.609722222222221</v>
      </c>
      <c r="AH31" s="8">
        <f t="shared" si="13"/>
        <v>7.0437218885451092</v>
      </c>
      <c r="AJ31" s="8">
        <v>48</v>
      </c>
      <c r="AK31" s="8" t="s">
        <v>151</v>
      </c>
      <c r="AL31" s="8">
        <v>1457</v>
      </c>
      <c r="AM31" s="8" t="s">
        <v>71</v>
      </c>
      <c r="AN31" s="8">
        <v>12974</v>
      </c>
      <c r="AO31" s="8">
        <v>26</v>
      </c>
      <c r="AP31" s="8">
        <v>35.651189368186557</v>
      </c>
      <c r="AQ31" s="8">
        <f t="shared" si="37"/>
        <v>360.83869660516439</v>
      </c>
      <c r="AR31" s="8">
        <f t="shared" si="38"/>
        <v>34.815051646415412</v>
      </c>
      <c r="AS31" s="8" t="str">
        <f t="shared" si="35"/>
        <v>A</v>
      </c>
      <c r="AT31" s="8">
        <f>AT30+1</f>
        <v>6</v>
      </c>
      <c r="AV31" s="8">
        <f t="shared" si="19"/>
        <v>48</v>
      </c>
      <c r="AW31" s="8">
        <f t="shared" si="20"/>
        <v>13</v>
      </c>
      <c r="AX31" s="8">
        <f t="shared" si="14"/>
        <v>6</v>
      </c>
      <c r="AY31" s="8">
        <f t="shared" si="15"/>
        <v>55</v>
      </c>
      <c r="AZ31" s="8">
        <f t="shared" si="21"/>
        <v>1457</v>
      </c>
      <c r="BA31" s="8" t="str">
        <f t="shared" si="22"/>
        <v>雑炊</v>
      </c>
      <c r="BB31" s="8">
        <f t="shared" si="23"/>
        <v>12974</v>
      </c>
      <c r="BC31" s="8">
        <f t="shared" si="24"/>
        <v>26</v>
      </c>
      <c r="BD31" s="8">
        <f t="shared" si="25"/>
        <v>35.651189368186557</v>
      </c>
      <c r="BE31" s="8">
        <f t="shared" si="26"/>
        <v>27</v>
      </c>
      <c r="BG31" s="11">
        <f t="shared" si="27"/>
        <v>6</v>
      </c>
      <c r="BH31" s="11">
        <v>9018</v>
      </c>
      <c r="BI31" s="11" t="s">
        <v>190</v>
      </c>
      <c r="BJ31" s="5">
        <v>109251</v>
      </c>
      <c r="BK31" s="3">
        <v>199</v>
      </c>
      <c r="BL31" s="56">
        <v>9.7920889212354645</v>
      </c>
      <c r="BM31" s="11">
        <v>37</v>
      </c>
      <c r="BO31" s="8">
        <f t="shared" si="28"/>
        <v>48</v>
      </c>
      <c r="BP31" s="8">
        <f t="shared" si="16"/>
        <v>13</v>
      </c>
      <c r="BQ31" s="8">
        <f t="shared" si="39"/>
        <v>6</v>
      </c>
      <c r="BR31" s="8">
        <f t="shared" si="29"/>
        <v>55</v>
      </c>
      <c r="BS31" s="8">
        <f t="shared" si="30"/>
        <v>1457</v>
      </c>
      <c r="BT31" s="8" t="str">
        <f t="shared" si="31"/>
        <v>雑炊</v>
      </c>
      <c r="BU31" s="8">
        <f t="shared" si="32"/>
        <v>12974</v>
      </c>
      <c r="BV31" s="8">
        <f t="shared" si="33"/>
        <v>26</v>
      </c>
      <c r="BW31" s="8">
        <f t="shared" si="34"/>
        <v>35.651189368186557</v>
      </c>
      <c r="BX31" s="8">
        <f t="shared" si="40"/>
        <v>9</v>
      </c>
      <c r="BZ31" s="11">
        <f t="shared" si="36"/>
        <v>6</v>
      </c>
      <c r="CA31" s="11">
        <v>2536</v>
      </c>
      <c r="CB31" s="11" t="s">
        <v>17</v>
      </c>
      <c r="CC31" s="5">
        <v>79596</v>
      </c>
      <c r="CD31" s="3">
        <v>804</v>
      </c>
      <c r="CE31" s="56">
        <v>3.3365447828677093</v>
      </c>
      <c r="CF31" s="11">
        <v>50</v>
      </c>
    </row>
    <row r="32" spans="1:84">
      <c r="A32" s="9">
        <v>7</v>
      </c>
      <c r="B32" s="9" t="s">
        <v>128</v>
      </c>
      <c r="C32" s="8">
        <v>3654</v>
      </c>
      <c r="D32" s="8" t="s">
        <v>84</v>
      </c>
      <c r="E32" s="9">
        <v>284931</v>
      </c>
      <c r="F32" s="9">
        <v>519</v>
      </c>
      <c r="G32" s="9">
        <v>47</v>
      </c>
      <c r="H32" s="9">
        <v>32</v>
      </c>
      <c r="I32" s="9">
        <v>54</v>
      </c>
      <c r="J32" s="9">
        <v>58</v>
      </c>
      <c r="K32" s="9">
        <v>41</v>
      </c>
      <c r="L32" s="9">
        <v>38</v>
      </c>
      <c r="M32" s="9">
        <v>62</v>
      </c>
      <c r="N32" s="9">
        <v>57</v>
      </c>
      <c r="O32" s="9">
        <v>48</v>
      </c>
      <c r="P32" s="9">
        <v>28</v>
      </c>
      <c r="Q32" s="9">
        <v>31</v>
      </c>
      <c r="R32" s="9">
        <v>23</v>
      </c>
      <c r="S32" s="8">
        <f t="shared" si="17"/>
        <v>43.25</v>
      </c>
      <c r="T32" s="8">
        <f t="shared" si="18"/>
        <v>0.68461785484906867</v>
      </c>
      <c r="U32" s="8">
        <f t="shared" si="0"/>
        <v>32.177039177906231</v>
      </c>
      <c r="V32" s="8">
        <f t="shared" si="1"/>
        <v>21.907771355170198</v>
      </c>
      <c r="W32" s="8">
        <f t="shared" si="2"/>
        <v>36.969364161849711</v>
      </c>
      <c r="X32" s="8">
        <f t="shared" si="3"/>
        <v>39.70783558124598</v>
      </c>
      <c r="Y32" s="8">
        <f t="shared" si="4"/>
        <v>28.069332048811816</v>
      </c>
      <c r="Z32" s="8">
        <f t="shared" si="5"/>
        <v>26.015478484264609</v>
      </c>
      <c r="AA32" s="8">
        <f t="shared" si="6"/>
        <v>42.446307000642257</v>
      </c>
      <c r="AB32" s="8">
        <f t="shared" si="7"/>
        <v>39.023217726396915</v>
      </c>
      <c r="AC32" s="8">
        <f t="shared" si="8"/>
        <v>32.861657032755296</v>
      </c>
      <c r="AD32" s="8">
        <f t="shared" si="9"/>
        <v>19.169299935773921</v>
      </c>
      <c r="AE32" s="8">
        <f t="shared" si="10"/>
        <v>21.223153500321128</v>
      </c>
      <c r="AF32" s="8">
        <f t="shared" si="11"/>
        <v>15.746210661528579</v>
      </c>
      <c r="AG32" s="8">
        <f t="shared" si="12"/>
        <v>29.609722222222228</v>
      </c>
      <c r="AH32" s="8">
        <f t="shared" si="13"/>
        <v>8.5285772942476825</v>
      </c>
      <c r="AJ32" s="8">
        <v>51</v>
      </c>
      <c r="AK32" s="8" t="s">
        <v>151</v>
      </c>
      <c r="AL32" s="8">
        <v>1025</v>
      </c>
      <c r="AM32" s="8" t="s">
        <v>25</v>
      </c>
      <c r="AN32" s="8">
        <v>9333</v>
      </c>
      <c r="AO32" s="8">
        <v>17</v>
      </c>
      <c r="AP32" s="8">
        <v>32.445177107956951</v>
      </c>
      <c r="AQ32" s="8">
        <f t="shared" si="37"/>
        <v>393.28387371312135</v>
      </c>
      <c r="AR32" s="8">
        <f t="shared" si="38"/>
        <v>37.945482299551884</v>
      </c>
      <c r="AS32" s="8" t="str">
        <f t="shared" si="35"/>
        <v>A</v>
      </c>
      <c r="AT32" s="8">
        <f t="shared" ref="AT32:AT85" si="41">AT31+1</f>
        <v>7</v>
      </c>
      <c r="AV32" s="8">
        <f t="shared" si="19"/>
        <v>51</v>
      </c>
      <c r="AW32" s="8">
        <f t="shared" si="20"/>
        <v>10</v>
      </c>
      <c r="AX32" s="8">
        <f t="shared" si="14"/>
        <v>7</v>
      </c>
      <c r="AY32" s="8">
        <f t="shared" si="15"/>
        <v>54</v>
      </c>
      <c r="AZ32" s="8">
        <f t="shared" si="21"/>
        <v>1025</v>
      </c>
      <c r="BA32" s="8" t="str">
        <f t="shared" si="22"/>
        <v>唐揚げ弁当</v>
      </c>
      <c r="BB32" s="8">
        <f t="shared" si="23"/>
        <v>9333</v>
      </c>
      <c r="BC32" s="8">
        <f t="shared" si="24"/>
        <v>17</v>
      </c>
      <c r="BD32" s="8">
        <f t="shared" si="25"/>
        <v>32.445177107956951</v>
      </c>
      <c r="BE32" s="8">
        <f t="shared" si="26"/>
        <v>23</v>
      </c>
      <c r="BG32" s="11">
        <f t="shared" si="27"/>
        <v>7</v>
      </c>
      <c r="BH32" s="11">
        <v>4735</v>
      </c>
      <c r="BI32" s="11" t="s">
        <v>186</v>
      </c>
      <c r="BJ32" s="5">
        <v>59841</v>
      </c>
      <c r="BK32" s="3">
        <v>109</v>
      </c>
      <c r="BL32" s="56">
        <v>15.939560650758818</v>
      </c>
      <c r="BM32" s="11">
        <v>36</v>
      </c>
      <c r="BO32" s="8">
        <f t="shared" si="28"/>
        <v>51</v>
      </c>
      <c r="BP32" s="8">
        <f t="shared" si="16"/>
        <v>10</v>
      </c>
      <c r="BQ32" s="8">
        <f t="shared" si="39"/>
        <v>7</v>
      </c>
      <c r="BR32" s="8">
        <f t="shared" si="29"/>
        <v>54</v>
      </c>
      <c r="BS32" s="8">
        <f t="shared" si="30"/>
        <v>1025</v>
      </c>
      <c r="BT32" s="8" t="str">
        <f t="shared" si="31"/>
        <v>唐揚げ弁当</v>
      </c>
      <c r="BU32" s="8">
        <f t="shared" si="32"/>
        <v>9333</v>
      </c>
      <c r="BV32" s="8">
        <f t="shared" si="33"/>
        <v>17</v>
      </c>
      <c r="BW32" s="8">
        <f t="shared" si="34"/>
        <v>32.445177107956951</v>
      </c>
      <c r="BX32" s="8">
        <f t="shared" si="40"/>
        <v>8</v>
      </c>
      <c r="BZ32" s="11">
        <f t="shared" si="36"/>
        <v>7</v>
      </c>
      <c r="CA32" s="11">
        <v>8735</v>
      </c>
      <c r="CB32" s="11" t="s">
        <v>56</v>
      </c>
      <c r="CC32" s="5">
        <v>126741</v>
      </c>
      <c r="CD32" s="3">
        <v>509</v>
      </c>
      <c r="CE32" s="56">
        <v>7.0380855661858739</v>
      </c>
      <c r="CF32" s="11">
        <v>49</v>
      </c>
    </row>
    <row r="33" spans="1:84">
      <c r="A33" s="9">
        <v>8</v>
      </c>
      <c r="B33" s="9" t="s">
        <v>128</v>
      </c>
      <c r="C33" s="8">
        <v>2586</v>
      </c>
      <c r="D33" s="8" t="s">
        <v>49</v>
      </c>
      <c r="E33" s="9">
        <v>259128</v>
      </c>
      <c r="F33" s="9">
        <v>472</v>
      </c>
      <c r="G33" s="9">
        <v>57</v>
      </c>
      <c r="H33" s="9">
        <v>39</v>
      </c>
      <c r="I33" s="9">
        <v>55</v>
      </c>
      <c r="J33" s="9">
        <v>41</v>
      </c>
      <c r="K33" s="9">
        <v>54</v>
      </c>
      <c r="L33" s="9">
        <v>37</v>
      </c>
      <c r="M33" s="9">
        <v>38</v>
      </c>
      <c r="N33" s="9">
        <v>26</v>
      </c>
      <c r="O33" s="9">
        <v>30</v>
      </c>
      <c r="P33" s="9">
        <v>42</v>
      </c>
      <c r="Q33" s="9">
        <v>35</v>
      </c>
      <c r="R33" s="9">
        <v>18</v>
      </c>
      <c r="S33" s="8">
        <f t="shared" si="17"/>
        <v>39.333333333333336</v>
      </c>
      <c r="T33" s="8">
        <f t="shared" si="18"/>
        <v>0.75278954802259879</v>
      </c>
      <c r="U33" s="8">
        <f t="shared" si="0"/>
        <v>42.90900423728813</v>
      </c>
      <c r="V33" s="8">
        <f t="shared" si="1"/>
        <v>29.358792372881354</v>
      </c>
      <c r="W33" s="8">
        <f t="shared" si="2"/>
        <v>41.403425141242934</v>
      </c>
      <c r="X33" s="8">
        <f t="shared" si="3"/>
        <v>30.864371468926549</v>
      </c>
      <c r="Y33" s="8">
        <f t="shared" si="4"/>
        <v>40.650635593220336</v>
      </c>
      <c r="Z33" s="8">
        <f t="shared" si="5"/>
        <v>27.853213276836154</v>
      </c>
      <c r="AA33" s="8">
        <f t="shared" si="6"/>
        <v>28.606002824858756</v>
      </c>
      <c r="AB33" s="8">
        <f t="shared" si="7"/>
        <v>19.572528248587567</v>
      </c>
      <c r="AC33" s="8">
        <f t="shared" si="8"/>
        <v>22.583686440677965</v>
      </c>
      <c r="AD33" s="8">
        <f t="shared" si="9"/>
        <v>31.617161016949147</v>
      </c>
      <c r="AE33" s="8">
        <f t="shared" si="10"/>
        <v>26.347634180790958</v>
      </c>
      <c r="AF33" s="8">
        <f t="shared" si="11"/>
        <v>13.550211864406778</v>
      </c>
      <c r="AG33" s="8">
        <f t="shared" si="12"/>
        <v>29.609722222222221</v>
      </c>
      <c r="AH33" s="8">
        <f t="shared" si="13"/>
        <v>8.4964861808425454</v>
      </c>
      <c r="AJ33" s="8">
        <v>56</v>
      </c>
      <c r="AK33" s="8" t="s">
        <v>151</v>
      </c>
      <c r="AL33" s="8">
        <v>5208</v>
      </c>
      <c r="AM33" s="8" t="s">
        <v>30</v>
      </c>
      <c r="AN33" s="8">
        <v>2189</v>
      </c>
      <c r="AO33" s="8">
        <v>11</v>
      </c>
      <c r="AP33" s="8">
        <v>30.80897826639298</v>
      </c>
      <c r="AQ33" s="8">
        <f t="shared" si="37"/>
        <v>424.09285197951431</v>
      </c>
      <c r="AR33" s="8">
        <f t="shared" si="38"/>
        <v>40.918046438623236</v>
      </c>
      <c r="AS33" s="8" t="str">
        <f t="shared" si="35"/>
        <v>A</v>
      </c>
      <c r="AT33" s="8">
        <f t="shared" si="41"/>
        <v>8</v>
      </c>
      <c r="AV33" s="8">
        <f t="shared" si="19"/>
        <v>56</v>
      </c>
      <c r="AW33" s="8">
        <f t="shared" si="20"/>
        <v>5</v>
      </c>
      <c r="AX33" s="8">
        <f t="shared" si="14"/>
        <v>8</v>
      </c>
      <c r="AY33" s="8">
        <f t="shared" si="15"/>
        <v>53</v>
      </c>
      <c r="AZ33" s="8">
        <f t="shared" si="21"/>
        <v>5208</v>
      </c>
      <c r="BA33" s="8" t="str">
        <f t="shared" si="22"/>
        <v>ソーセージ</v>
      </c>
      <c r="BB33" s="8">
        <f t="shared" si="23"/>
        <v>2189</v>
      </c>
      <c r="BC33" s="8">
        <f t="shared" si="24"/>
        <v>11</v>
      </c>
      <c r="BD33" s="8">
        <f t="shared" si="25"/>
        <v>30.80897826639298</v>
      </c>
      <c r="BE33" s="8">
        <f t="shared" si="26"/>
        <v>16</v>
      </c>
      <c r="BG33" s="11">
        <f t="shared" si="27"/>
        <v>8</v>
      </c>
      <c r="BH33" s="11">
        <v>5844</v>
      </c>
      <c r="BI33" s="11" t="s">
        <v>45</v>
      </c>
      <c r="BJ33" s="5">
        <v>76814</v>
      </c>
      <c r="BK33" s="3">
        <v>386</v>
      </c>
      <c r="BL33" s="56">
        <v>10.358856580433853</v>
      </c>
      <c r="BM33" s="11">
        <v>36</v>
      </c>
      <c r="BO33" s="8">
        <f t="shared" si="28"/>
        <v>56</v>
      </c>
      <c r="BP33" s="8">
        <f t="shared" si="16"/>
        <v>5</v>
      </c>
      <c r="BQ33" s="8">
        <f t="shared" si="39"/>
        <v>8</v>
      </c>
      <c r="BR33" s="8">
        <f t="shared" si="29"/>
        <v>53</v>
      </c>
      <c r="BS33" s="8">
        <f t="shared" si="30"/>
        <v>5208</v>
      </c>
      <c r="BT33" s="8" t="str">
        <f t="shared" si="31"/>
        <v>ソーセージ</v>
      </c>
      <c r="BU33" s="8">
        <f t="shared" si="32"/>
        <v>2189</v>
      </c>
      <c r="BV33" s="8">
        <f t="shared" si="33"/>
        <v>11</v>
      </c>
      <c r="BW33" s="8">
        <f t="shared" si="34"/>
        <v>30.80897826639298</v>
      </c>
      <c r="BX33" s="8">
        <f t="shared" si="40"/>
        <v>6</v>
      </c>
      <c r="BZ33" s="11">
        <f t="shared" si="36"/>
        <v>8</v>
      </c>
      <c r="CA33" s="11">
        <v>4078</v>
      </c>
      <c r="CB33" s="11" t="s">
        <v>195</v>
      </c>
      <c r="CC33" s="5">
        <v>697602</v>
      </c>
      <c r="CD33" s="3">
        <v>998</v>
      </c>
      <c r="CE33" s="56">
        <v>8.4028035839090496</v>
      </c>
      <c r="CF33" s="11">
        <v>48</v>
      </c>
    </row>
    <row r="34" spans="1:84">
      <c r="A34" s="9">
        <v>9</v>
      </c>
      <c r="B34" s="9" t="s">
        <v>128</v>
      </c>
      <c r="C34" s="8">
        <v>4608</v>
      </c>
      <c r="D34" s="8" t="s">
        <v>101</v>
      </c>
      <c r="E34" s="9">
        <v>255773</v>
      </c>
      <c r="F34" s="9">
        <v>427</v>
      </c>
      <c r="G34" s="9">
        <v>41</v>
      </c>
      <c r="H34" s="9">
        <v>46</v>
      </c>
      <c r="I34" s="9">
        <v>39</v>
      </c>
      <c r="J34" s="9">
        <v>46</v>
      </c>
      <c r="K34" s="9">
        <v>30</v>
      </c>
      <c r="L34" s="9">
        <v>39</v>
      </c>
      <c r="M34" s="9">
        <v>28</v>
      </c>
      <c r="N34" s="9">
        <v>29</v>
      </c>
      <c r="O34" s="9">
        <v>31</v>
      </c>
      <c r="P34" s="9">
        <v>36</v>
      </c>
      <c r="Q34" s="9">
        <v>33</v>
      </c>
      <c r="R34" s="9">
        <v>29</v>
      </c>
      <c r="S34" s="8">
        <f t="shared" si="17"/>
        <v>35.583333333333336</v>
      </c>
      <c r="T34" s="8">
        <f t="shared" si="18"/>
        <v>0.83212334113973452</v>
      </c>
      <c r="U34" s="8">
        <f t="shared" si="0"/>
        <v>34.117056986729118</v>
      </c>
      <c r="V34" s="8">
        <f t="shared" si="1"/>
        <v>38.27767369242779</v>
      </c>
      <c r="W34" s="8">
        <f t="shared" si="2"/>
        <v>32.452810304449649</v>
      </c>
      <c r="X34" s="8">
        <f t="shared" si="3"/>
        <v>38.27767369242779</v>
      </c>
      <c r="Y34" s="8">
        <f t="shared" si="4"/>
        <v>24.963700234192036</v>
      </c>
      <c r="Z34" s="8">
        <f t="shared" si="5"/>
        <v>32.452810304449649</v>
      </c>
      <c r="AA34" s="8">
        <f t="shared" si="6"/>
        <v>23.299453551912567</v>
      </c>
      <c r="AB34" s="8">
        <f t="shared" si="7"/>
        <v>24.131576893052301</v>
      </c>
      <c r="AC34" s="8">
        <f t="shared" si="8"/>
        <v>25.79582357533177</v>
      </c>
      <c r="AD34" s="8">
        <f t="shared" si="9"/>
        <v>29.956440281030442</v>
      </c>
      <c r="AE34" s="8">
        <f t="shared" si="10"/>
        <v>27.460070257611239</v>
      </c>
      <c r="AF34" s="8">
        <f t="shared" si="11"/>
        <v>24.131576893052301</v>
      </c>
      <c r="AG34" s="8">
        <f t="shared" si="12"/>
        <v>29.609722222222217</v>
      </c>
      <c r="AH34" s="8">
        <f t="shared" si="13"/>
        <v>5.2238342807701814</v>
      </c>
      <c r="AJ34" s="8">
        <v>52</v>
      </c>
      <c r="AK34" s="8" t="s">
        <v>151</v>
      </c>
      <c r="AL34" s="8">
        <v>2069</v>
      </c>
      <c r="AM34" s="8" t="s">
        <v>41</v>
      </c>
      <c r="AN34" s="8">
        <v>7984</v>
      </c>
      <c r="AO34" s="8">
        <v>16</v>
      </c>
      <c r="AP34" s="8">
        <v>29.143398240635037</v>
      </c>
      <c r="AQ34" s="8">
        <f t="shared" si="37"/>
        <v>453.23625022014937</v>
      </c>
      <c r="AR34" s="8">
        <f t="shared" si="38"/>
        <v>43.729909258341785</v>
      </c>
      <c r="AS34" s="8" t="str">
        <f t="shared" ref="AS34:AS41" si="42">IF(AR34&lt;=70, "A", IF(AR34&lt;=90, "B", "C"))</f>
        <v>A</v>
      </c>
      <c r="AT34" s="8">
        <f t="shared" si="41"/>
        <v>9</v>
      </c>
      <c r="AV34" s="8">
        <f t="shared" si="19"/>
        <v>52</v>
      </c>
      <c r="AW34" s="8">
        <f t="shared" si="20"/>
        <v>9</v>
      </c>
      <c r="AX34" s="8">
        <f t="shared" si="14"/>
        <v>9</v>
      </c>
      <c r="AY34" s="8">
        <f t="shared" si="15"/>
        <v>52</v>
      </c>
      <c r="AZ34" s="8">
        <f t="shared" si="21"/>
        <v>2069</v>
      </c>
      <c r="BA34" s="8" t="str">
        <f t="shared" si="22"/>
        <v>うどん</v>
      </c>
      <c r="BB34" s="8">
        <f t="shared" si="23"/>
        <v>7984</v>
      </c>
      <c r="BC34" s="8">
        <f t="shared" si="24"/>
        <v>16</v>
      </c>
      <c r="BD34" s="8">
        <f t="shared" si="25"/>
        <v>29.143398240635037</v>
      </c>
      <c r="BE34" s="8">
        <f t="shared" si="26"/>
        <v>22</v>
      </c>
      <c r="BG34" s="11">
        <f t="shared" si="27"/>
        <v>9</v>
      </c>
      <c r="BH34" s="11">
        <v>3654</v>
      </c>
      <c r="BI34" s="11" t="s">
        <v>193</v>
      </c>
      <c r="BJ34" s="5">
        <v>284931</v>
      </c>
      <c r="BK34" s="3">
        <v>519</v>
      </c>
      <c r="BL34" s="56">
        <v>8.5285772942476825</v>
      </c>
      <c r="BM34" s="11">
        <v>36</v>
      </c>
      <c r="BO34" s="8">
        <f t="shared" si="28"/>
        <v>52</v>
      </c>
      <c r="BP34" s="8">
        <f t="shared" si="16"/>
        <v>9</v>
      </c>
      <c r="BQ34" s="8">
        <f t="shared" si="39"/>
        <v>9</v>
      </c>
      <c r="BR34" s="8">
        <f t="shared" si="29"/>
        <v>52</v>
      </c>
      <c r="BS34" s="8">
        <f t="shared" si="30"/>
        <v>2069</v>
      </c>
      <c r="BT34" s="8" t="str">
        <f t="shared" si="31"/>
        <v>うどん</v>
      </c>
      <c r="BU34" s="8">
        <f t="shared" si="32"/>
        <v>7984</v>
      </c>
      <c r="BV34" s="8">
        <f t="shared" si="33"/>
        <v>16</v>
      </c>
      <c r="BW34" s="8">
        <f t="shared" si="34"/>
        <v>29.143398240635037</v>
      </c>
      <c r="BX34" s="8">
        <f t="shared" si="40"/>
        <v>9</v>
      </c>
      <c r="BZ34" s="11">
        <f t="shared" si="36"/>
        <v>9</v>
      </c>
      <c r="CA34" s="11">
        <v>8557</v>
      </c>
      <c r="CB34" s="11" t="s">
        <v>200</v>
      </c>
      <c r="CC34" s="5">
        <v>82187</v>
      </c>
      <c r="CD34" s="3">
        <v>413</v>
      </c>
      <c r="CE34" s="56">
        <v>5.9237842530157305</v>
      </c>
      <c r="CF34" s="11">
        <v>48</v>
      </c>
    </row>
    <row r="35" spans="1:84">
      <c r="A35" s="9">
        <v>10</v>
      </c>
      <c r="B35" s="9" t="s">
        <v>128</v>
      </c>
      <c r="C35" s="8">
        <v>2987</v>
      </c>
      <c r="D35" s="8" t="s">
        <v>21</v>
      </c>
      <c r="E35" s="9">
        <v>215069</v>
      </c>
      <c r="F35" s="9">
        <v>431</v>
      </c>
      <c r="G35" s="9">
        <v>37</v>
      </c>
      <c r="H35" s="9">
        <v>33</v>
      </c>
      <c r="I35" s="9">
        <v>28</v>
      </c>
      <c r="J35" s="9">
        <v>31</v>
      </c>
      <c r="K35" s="9">
        <v>41</v>
      </c>
      <c r="L35" s="9">
        <v>46</v>
      </c>
      <c r="M35" s="9">
        <v>49</v>
      </c>
      <c r="N35" s="9">
        <v>53</v>
      </c>
      <c r="O35" s="9">
        <v>34</v>
      </c>
      <c r="P35" s="9">
        <v>34</v>
      </c>
      <c r="Q35" s="9">
        <v>26</v>
      </c>
      <c r="R35" s="9">
        <v>19</v>
      </c>
      <c r="S35" s="8">
        <f t="shared" si="17"/>
        <v>35.916666666666664</v>
      </c>
      <c r="T35" s="8">
        <f t="shared" si="18"/>
        <v>0.82440061871616399</v>
      </c>
      <c r="U35" s="8">
        <f t="shared" si="0"/>
        <v>30.502822892498067</v>
      </c>
      <c r="V35" s="8">
        <f t="shared" si="1"/>
        <v>27.205220417633413</v>
      </c>
      <c r="W35" s="8">
        <f t="shared" si="2"/>
        <v>23.08321732405259</v>
      </c>
      <c r="X35" s="8">
        <f t="shared" si="3"/>
        <v>25.556419180201082</v>
      </c>
      <c r="Y35" s="8">
        <f t="shared" si="4"/>
        <v>33.80042536736272</v>
      </c>
      <c r="Z35" s="8">
        <f t="shared" si="5"/>
        <v>37.922428460943543</v>
      </c>
      <c r="AA35" s="8">
        <f t="shared" si="6"/>
        <v>40.395630317092035</v>
      </c>
      <c r="AB35" s="8">
        <f t="shared" si="7"/>
        <v>43.693232791956689</v>
      </c>
      <c r="AC35" s="8">
        <f t="shared" si="8"/>
        <v>28.029621036349575</v>
      </c>
      <c r="AD35" s="8">
        <f t="shared" si="9"/>
        <v>28.029621036349575</v>
      </c>
      <c r="AE35" s="8">
        <f t="shared" si="10"/>
        <v>21.434416086620264</v>
      </c>
      <c r="AF35" s="8">
        <f t="shared" si="11"/>
        <v>15.663611755607116</v>
      </c>
      <c r="AG35" s="8">
        <f t="shared" si="12"/>
        <v>29.609722222222221</v>
      </c>
      <c r="AH35" s="8">
        <f t="shared" si="13"/>
        <v>7.8170274497706291</v>
      </c>
      <c r="AJ35" s="8">
        <v>50</v>
      </c>
      <c r="AK35" s="8" t="s">
        <v>151</v>
      </c>
      <c r="AL35" s="8">
        <v>4280</v>
      </c>
      <c r="AM35" s="8" t="s">
        <v>88</v>
      </c>
      <c r="AN35" s="8">
        <v>11184</v>
      </c>
      <c r="AO35" s="8">
        <v>16</v>
      </c>
      <c r="AP35" s="8">
        <v>27.697358968275577</v>
      </c>
      <c r="AQ35" s="8">
        <f t="shared" si="37"/>
        <v>480.93360918842495</v>
      </c>
      <c r="AR35" s="8">
        <f t="shared" si="38"/>
        <v>46.402252862345421</v>
      </c>
      <c r="AS35" s="8" t="str">
        <f t="shared" si="42"/>
        <v>A</v>
      </c>
      <c r="AT35" s="8">
        <f t="shared" si="41"/>
        <v>10</v>
      </c>
      <c r="AV35" s="8">
        <f t="shared" si="19"/>
        <v>50</v>
      </c>
      <c r="AW35" s="8">
        <f t="shared" si="20"/>
        <v>11</v>
      </c>
      <c r="AX35" s="8">
        <f t="shared" si="14"/>
        <v>10</v>
      </c>
      <c r="AY35" s="8">
        <f t="shared" si="15"/>
        <v>51</v>
      </c>
      <c r="AZ35" s="8">
        <f t="shared" si="21"/>
        <v>4280</v>
      </c>
      <c r="BA35" s="8" t="str">
        <f t="shared" si="22"/>
        <v>ステーキ弁当</v>
      </c>
      <c r="BB35" s="8">
        <f t="shared" si="23"/>
        <v>11184</v>
      </c>
      <c r="BC35" s="8">
        <f t="shared" si="24"/>
        <v>16</v>
      </c>
      <c r="BD35" s="8">
        <f t="shared" si="25"/>
        <v>27.697358968275577</v>
      </c>
      <c r="BE35" s="8">
        <f t="shared" si="26"/>
        <v>24</v>
      </c>
      <c r="BG35" s="11">
        <f t="shared" si="27"/>
        <v>10</v>
      </c>
      <c r="BH35" s="11">
        <v>2586</v>
      </c>
      <c r="BI35" s="11" t="s">
        <v>194</v>
      </c>
      <c r="BJ35" s="5">
        <v>259128</v>
      </c>
      <c r="BK35" s="3">
        <v>472</v>
      </c>
      <c r="BL35" s="56">
        <v>8.4964861808425454</v>
      </c>
      <c r="BM35" s="11">
        <v>35</v>
      </c>
      <c r="BO35" s="8">
        <f t="shared" si="28"/>
        <v>50</v>
      </c>
      <c r="BP35" s="8">
        <f t="shared" si="16"/>
        <v>11</v>
      </c>
      <c r="BQ35" s="8">
        <f t="shared" si="39"/>
        <v>10</v>
      </c>
      <c r="BR35" s="8">
        <f t="shared" si="29"/>
        <v>51</v>
      </c>
      <c r="BS35" s="8">
        <f t="shared" si="30"/>
        <v>4280</v>
      </c>
      <c r="BT35" s="8" t="str">
        <f t="shared" si="31"/>
        <v>ステーキ弁当</v>
      </c>
      <c r="BU35" s="8">
        <f t="shared" si="32"/>
        <v>11184</v>
      </c>
      <c r="BV35" s="8">
        <f t="shared" si="33"/>
        <v>16</v>
      </c>
      <c r="BW35" s="8">
        <f t="shared" si="34"/>
        <v>27.697358968275577</v>
      </c>
      <c r="BX35" s="8">
        <f t="shared" si="40"/>
        <v>10</v>
      </c>
      <c r="BZ35" s="11">
        <f t="shared" si="36"/>
        <v>10</v>
      </c>
      <c r="CA35" s="11">
        <v>2987</v>
      </c>
      <c r="CB35" s="11" t="s">
        <v>20</v>
      </c>
      <c r="CC35" s="5">
        <v>215069</v>
      </c>
      <c r="CD35" s="3">
        <v>431</v>
      </c>
      <c r="CE35" s="56">
        <v>7.8170274497706291</v>
      </c>
      <c r="CF35" s="11">
        <v>46</v>
      </c>
    </row>
    <row r="36" spans="1:84">
      <c r="A36" s="9">
        <v>11</v>
      </c>
      <c r="B36" s="9" t="s">
        <v>8</v>
      </c>
      <c r="C36" s="8">
        <v>4587</v>
      </c>
      <c r="D36" s="8" t="s">
        <v>22</v>
      </c>
      <c r="E36" s="9">
        <v>167013</v>
      </c>
      <c r="F36" s="9">
        <v>1687</v>
      </c>
      <c r="G36" s="9">
        <v>115</v>
      </c>
      <c r="H36" s="9">
        <v>142</v>
      </c>
      <c r="I36" s="9">
        <v>157</v>
      </c>
      <c r="J36" s="9">
        <v>162</v>
      </c>
      <c r="K36" s="9">
        <v>134</v>
      </c>
      <c r="L36" s="9">
        <v>162</v>
      </c>
      <c r="M36" s="9">
        <v>174</v>
      </c>
      <c r="N36" s="9">
        <v>182</v>
      </c>
      <c r="O36" s="9">
        <v>134</v>
      </c>
      <c r="P36" s="9">
        <v>124</v>
      </c>
      <c r="Q36" s="9">
        <v>103</v>
      </c>
      <c r="R36" s="9">
        <v>98</v>
      </c>
      <c r="S36" s="8">
        <f t="shared" si="17"/>
        <v>140.58333333333334</v>
      </c>
      <c r="T36" s="8">
        <f t="shared" si="18"/>
        <v>0.21062043074491205</v>
      </c>
      <c r="U36" s="8">
        <f t="shared" si="0"/>
        <v>24.221349535664885</v>
      </c>
      <c r="V36" s="8">
        <f t="shared" si="1"/>
        <v>29.908101165777509</v>
      </c>
      <c r="W36" s="8">
        <f t="shared" si="2"/>
        <v>33.067407626951194</v>
      </c>
      <c r="X36" s="8">
        <f t="shared" si="3"/>
        <v>34.120509780675754</v>
      </c>
      <c r="Y36" s="8">
        <f t="shared" si="4"/>
        <v>28.223137719818215</v>
      </c>
      <c r="Z36" s="8">
        <f t="shared" si="5"/>
        <v>34.120509780675754</v>
      </c>
      <c r="AA36" s="8">
        <f t="shared" si="6"/>
        <v>36.647954949614693</v>
      </c>
      <c r="AB36" s="8">
        <f t="shared" si="7"/>
        <v>38.332918395573991</v>
      </c>
      <c r="AC36" s="8">
        <f t="shared" si="8"/>
        <v>28.223137719818215</v>
      </c>
      <c r="AD36" s="8">
        <f t="shared" si="9"/>
        <v>26.116933412369093</v>
      </c>
      <c r="AE36" s="8">
        <f t="shared" si="10"/>
        <v>21.693904366725942</v>
      </c>
      <c r="AF36" s="8">
        <f t="shared" si="11"/>
        <v>20.640802213001379</v>
      </c>
      <c r="AG36" s="8">
        <f t="shared" si="12"/>
        <v>29.609722222222221</v>
      </c>
      <c r="AH36" s="8">
        <f t="shared" si="13"/>
        <v>5.5268357738102551</v>
      </c>
      <c r="AJ36" s="8">
        <v>47</v>
      </c>
      <c r="AK36" s="8" t="s">
        <v>151</v>
      </c>
      <c r="AL36" s="8">
        <v>5690</v>
      </c>
      <c r="AM36" s="8" t="s">
        <v>35</v>
      </c>
      <c r="AN36" s="8">
        <v>14970</v>
      </c>
      <c r="AO36" s="8">
        <v>30</v>
      </c>
      <c r="AP36" s="8">
        <v>26.262115516348508</v>
      </c>
      <c r="AQ36" s="8">
        <f t="shared" si="37"/>
        <v>507.19572470477345</v>
      </c>
      <c r="AR36" s="8">
        <f t="shared" si="38"/>
        <v>48.936118871306931</v>
      </c>
      <c r="AS36" s="8" t="str">
        <f t="shared" si="42"/>
        <v>A</v>
      </c>
      <c r="AT36" s="8">
        <f t="shared" si="41"/>
        <v>11</v>
      </c>
      <c r="AV36" s="8">
        <f t="shared" si="19"/>
        <v>47</v>
      </c>
      <c r="AW36" s="8">
        <f t="shared" si="20"/>
        <v>14</v>
      </c>
      <c r="AX36" s="8">
        <f t="shared" si="14"/>
        <v>11</v>
      </c>
      <c r="AY36" s="8">
        <f t="shared" si="15"/>
        <v>50</v>
      </c>
      <c r="AZ36" s="8">
        <f t="shared" si="21"/>
        <v>5690</v>
      </c>
      <c r="BA36" s="8" t="str">
        <f t="shared" si="22"/>
        <v>オムライス</v>
      </c>
      <c r="BB36" s="8">
        <f t="shared" si="23"/>
        <v>14970</v>
      </c>
      <c r="BC36" s="8">
        <f t="shared" si="24"/>
        <v>30</v>
      </c>
      <c r="BD36" s="8">
        <f t="shared" si="25"/>
        <v>26.262115516348508</v>
      </c>
      <c r="BE36" s="8">
        <f t="shared" si="26"/>
        <v>26</v>
      </c>
      <c r="BG36" s="11">
        <f t="shared" si="27"/>
        <v>11</v>
      </c>
      <c r="BH36" s="11">
        <v>4078</v>
      </c>
      <c r="BI36" s="11" t="s">
        <v>195</v>
      </c>
      <c r="BJ36" s="5">
        <v>697602</v>
      </c>
      <c r="BK36" s="3">
        <v>998</v>
      </c>
      <c r="BL36" s="56">
        <v>8.4028035839090496</v>
      </c>
      <c r="BM36" s="11">
        <v>35</v>
      </c>
      <c r="BO36" s="8">
        <f t="shared" si="28"/>
        <v>47</v>
      </c>
      <c r="BP36" s="8">
        <f t="shared" si="16"/>
        <v>14</v>
      </c>
      <c r="BQ36" s="8">
        <f t="shared" si="39"/>
        <v>11</v>
      </c>
      <c r="BR36" s="8">
        <f t="shared" si="29"/>
        <v>50</v>
      </c>
      <c r="BS36" s="8">
        <f t="shared" si="30"/>
        <v>5690</v>
      </c>
      <c r="BT36" s="8" t="str">
        <f t="shared" si="31"/>
        <v>オムライス</v>
      </c>
      <c r="BU36" s="8">
        <f t="shared" si="32"/>
        <v>14970</v>
      </c>
      <c r="BV36" s="8">
        <f t="shared" si="33"/>
        <v>30</v>
      </c>
      <c r="BW36" s="8">
        <f t="shared" si="34"/>
        <v>26.262115516348508</v>
      </c>
      <c r="BX36" s="8">
        <f t="shared" si="40"/>
        <v>12</v>
      </c>
      <c r="BZ36" s="11">
        <f t="shared" si="36"/>
        <v>11</v>
      </c>
      <c r="CA36" s="11">
        <v>4579</v>
      </c>
      <c r="CB36" s="11" t="s">
        <v>197</v>
      </c>
      <c r="CC36" s="5">
        <v>95526</v>
      </c>
      <c r="CD36" s="3">
        <v>174</v>
      </c>
      <c r="CE36" s="56">
        <v>7.3862760404942351</v>
      </c>
      <c r="CF36" s="11">
        <v>46</v>
      </c>
    </row>
    <row r="37" spans="1:84">
      <c r="A37" s="9">
        <v>12</v>
      </c>
      <c r="B37" s="9" t="s">
        <v>8</v>
      </c>
      <c r="C37" s="8">
        <v>4589</v>
      </c>
      <c r="D37" s="8" t="s">
        <v>83</v>
      </c>
      <c r="E37" s="9">
        <v>153780</v>
      </c>
      <c r="F37" s="9">
        <v>220</v>
      </c>
      <c r="G37" s="9">
        <v>13</v>
      </c>
      <c r="H37" s="9">
        <v>9</v>
      </c>
      <c r="I37" s="9">
        <v>27</v>
      </c>
      <c r="J37" s="9">
        <v>24</v>
      </c>
      <c r="K37" s="9">
        <v>23</v>
      </c>
      <c r="L37" s="9">
        <v>18</v>
      </c>
      <c r="M37" s="9">
        <v>21</v>
      </c>
      <c r="N37" s="9">
        <v>22</v>
      </c>
      <c r="O37" s="9">
        <v>21</v>
      </c>
      <c r="P37" s="9">
        <v>15</v>
      </c>
      <c r="Q37" s="9">
        <v>13</v>
      </c>
      <c r="R37" s="9">
        <v>14</v>
      </c>
      <c r="S37" s="8">
        <f t="shared" si="17"/>
        <v>18.333333333333332</v>
      </c>
      <c r="T37" s="8">
        <f t="shared" si="18"/>
        <v>1.6150757575757575</v>
      </c>
      <c r="U37" s="8">
        <f t="shared" si="0"/>
        <v>20.995984848484849</v>
      </c>
      <c r="V37" s="8">
        <f t="shared" si="1"/>
        <v>14.535681818181818</v>
      </c>
      <c r="W37" s="8">
        <f t="shared" si="2"/>
        <v>43.60704545454545</v>
      </c>
      <c r="X37" s="8">
        <f t="shared" si="3"/>
        <v>38.761818181818178</v>
      </c>
      <c r="Y37" s="8">
        <f t="shared" si="4"/>
        <v>37.146742424242426</v>
      </c>
      <c r="Z37" s="8">
        <f t="shared" si="5"/>
        <v>29.071363636363635</v>
      </c>
      <c r="AA37" s="8">
        <f t="shared" si="6"/>
        <v>33.916590909090907</v>
      </c>
      <c r="AB37" s="8">
        <f t="shared" si="7"/>
        <v>35.531666666666666</v>
      </c>
      <c r="AC37" s="8">
        <f t="shared" si="8"/>
        <v>33.916590909090907</v>
      </c>
      <c r="AD37" s="8">
        <f t="shared" si="9"/>
        <v>24.226136363636364</v>
      </c>
      <c r="AE37" s="8">
        <f t="shared" si="10"/>
        <v>20.995984848484849</v>
      </c>
      <c r="AF37" s="8">
        <f t="shared" si="11"/>
        <v>22.611060606060605</v>
      </c>
      <c r="AG37" s="8">
        <f t="shared" si="12"/>
        <v>29.609722222222221</v>
      </c>
      <c r="AH37" s="8">
        <f t="shared" si="13"/>
        <v>8.4780794881847328</v>
      </c>
      <c r="AJ37" s="8">
        <v>38</v>
      </c>
      <c r="AK37" s="8" t="s">
        <v>151</v>
      </c>
      <c r="AL37" s="8">
        <v>2599</v>
      </c>
      <c r="AM37" s="8" t="s">
        <v>94</v>
      </c>
      <c r="AN37" s="8">
        <v>34124</v>
      </c>
      <c r="AO37" s="8">
        <v>76</v>
      </c>
      <c r="AP37" s="8">
        <v>25.416839735933301</v>
      </c>
      <c r="AQ37" s="8">
        <f t="shared" si="37"/>
        <v>532.61256444070671</v>
      </c>
      <c r="AR37" s="8">
        <f t="shared" si="38"/>
        <v>51.388429547574113</v>
      </c>
      <c r="AS37" s="8" t="str">
        <f t="shared" si="42"/>
        <v>A</v>
      </c>
      <c r="AT37" s="8">
        <f t="shared" si="41"/>
        <v>12</v>
      </c>
      <c r="AV37" s="8">
        <f t="shared" si="19"/>
        <v>38</v>
      </c>
      <c r="AW37" s="8">
        <f t="shared" si="20"/>
        <v>23</v>
      </c>
      <c r="AX37" s="8">
        <f t="shared" si="14"/>
        <v>12</v>
      </c>
      <c r="AY37" s="8">
        <f t="shared" si="15"/>
        <v>49</v>
      </c>
      <c r="AZ37" s="8">
        <f t="shared" si="21"/>
        <v>2599</v>
      </c>
      <c r="BA37" s="8" t="str">
        <f t="shared" si="22"/>
        <v>肉じゃが</v>
      </c>
      <c r="BB37" s="8">
        <f t="shared" si="23"/>
        <v>34124</v>
      </c>
      <c r="BC37" s="8">
        <f t="shared" si="24"/>
        <v>76</v>
      </c>
      <c r="BD37" s="8">
        <f t="shared" si="25"/>
        <v>25.416839735933301</v>
      </c>
      <c r="BE37" s="8">
        <f t="shared" si="26"/>
        <v>34</v>
      </c>
      <c r="BG37" s="11">
        <f t="shared" si="27"/>
        <v>12</v>
      </c>
      <c r="BH37" s="11">
        <v>2599</v>
      </c>
      <c r="BI37" s="11" t="s">
        <v>183</v>
      </c>
      <c r="BJ37" s="5">
        <v>34124</v>
      </c>
      <c r="BK37" s="3">
        <v>76</v>
      </c>
      <c r="BL37" s="56">
        <v>25.416839735933301</v>
      </c>
      <c r="BM37" s="11">
        <v>34</v>
      </c>
      <c r="BO37" s="8">
        <f t="shared" si="28"/>
        <v>38</v>
      </c>
      <c r="BP37" s="8">
        <f t="shared" si="16"/>
        <v>23</v>
      </c>
      <c r="BQ37" s="8">
        <f t="shared" si="39"/>
        <v>12</v>
      </c>
      <c r="BR37" s="8">
        <f t="shared" si="29"/>
        <v>49</v>
      </c>
      <c r="BS37" s="8">
        <f t="shared" si="30"/>
        <v>2599</v>
      </c>
      <c r="BT37" s="8" t="str">
        <f t="shared" si="31"/>
        <v>肉じゃが</v>
      </c>
      <c r="BU37" s="8">
        <f t="shared" si="32"/>
        <v>34124</v>
      </c>
      <c r="BV37" s="8">
        <f t="shared" si="33"/>
        <v>76</v>
      </c>
      <c r="BW37" s="8">
        <f t="shared" si="34"/>
        <v>25.416839735933301</v>
      </c>
      <c r="BX37" s="8">
        <f t="shared" si="40"/>
        <v>17</v>
      </c>
      <c r="BZ37" s="11">
        <f t="shared" si="36"/>
        <v>12</v>
      </c>
      <c r="CA37" s="11">
        <v>2301</v>
      </c>
      <c r="CB37" s="11" t="s">
        <v>199</v>
      </c>
      <c r="CC37" s="5">
        <v>76311</v>
      </c>
      <c r="CD37" s="3">
        <v>139</v>
      </c>
      <c r="CE37" s="56">
        <v>6.1259336363295169</v>
      </c>
      <c r="CF37" s="11">
        <v>46</v>
      </c>
    </row>
    <row r="38" spans="1:84">
      <c r="A38" s="9">
        <v>13</v>
      </c>
      <c r="B38" s="9" t="s">
        <v>8</v>
      </c>
      <c r="C38" s="8">
        <v>8735</v>
      </c>
      <c r="D38" s="8" t="s">
        <v>57</v>
      </c>
      <c r="E38" s="9">
        <v>126741</v>
      </c>
      <c r="F38" s="9">
        <v>509</v>
      </c>
      <c r="G38" s="9">
        <v>48</v>
      </c>
      <c r="H38" s="9">
        <v>44</v>
      </c>
      <c r="I38" s="9">
        <v>39</v>
      </c>
      <c r="J38" s="9">
        <v>51</v>
      </c>
      <c r="K38" s="9">
        <v>36</v>
      </c>
      <c r="L38" s="9">
        <v>37</v>
      </c>
      <c r="M38" s="9">
        <v>29</v>
      </c>
      <c r="N38" s="9">
        <v>51</v>
      </c>
      <c r="O38" s="9">
        <v>24</v>
      </c>
      <c r="P38" s="9">
        <v>41</v>
      </c>
      <c r="Q38" s="9">
        <v>44</v>
      </c>
      <c r="R38" s="9">
        <v>63</v>
      </c>
      <c r="S38" s="8">
        <f t="shared" si="17"/>
        <v>42.25</v>
      </c>
      <c r="T38" s="8">
        <f t="shared" si="18"/>
        <v>0.70082182774490465</v>
      </c>
      <c r="U38" s="8">
        <f t="shared" si="0"/>
        <v>33.639447731755425</v>
      </c>
      <c r="V38" s="8">
        <f t="shared" si="1"/>
        <v>30.836160420775805</v>
      </c>
      <c r="W38" s="8">
        <f t="shared" si="2"/>
        <v>27.332051282051282</v>
      </c>
      <c r="X38" s="8">
        <f t="shared" si="3"/>
        <v>35.741913214990134</v>
      </c>
      <c r="Y38" s="8">
        <f t="shared" si="4"/>
        <v>25.229585798816569</v>
      </c>
      <c r="Z38" s="8">
        <f t="shared" si="5"/>
        <v>25.930407626561472</v>
      </c>
      <c r="AA38" s="8">
        <f t="shared" si="6"/>
        <v>20.323833004602236</v>
      </c>
      <c r="AB38" s="8">
        <f t="shared" si="7"/>
        <v>35.741913214990134</v>
      </c>
      <c r="AC38" s="8">
        <f t="shared" si="8"/>
        <v>16.819723865877712</v>
      </c>
      <c r="AD38" s="8">
        <f t="shared" si="9"/>
        <v>28.733694937541092</v>
      </c>
      <c r="AE38" s="8">
        <f t="shared" si="10"/>
        <v>30.836160420775805</v>
      </c>
      <c r="AF38" s="8">
        <f t="shared" si="11"/>
        <v>44.151775147928994</v>
      </c>
      <c r="AG38" s="8">
        <f t="shared" si="12"/>
        <v>29.609722222222221</v>
      </c>
      <c r="AH38" s="8">
        <f t="shared" si="13"/>
        <v>7.0380855661858739</v>
      </c>
      <c r="AJ38" s="8">
        <v>44</v>
      </c>
      <c r="AK38" s="8" t="s">
        <v>151</v>
      </c>
      <c r="AL38" s="8">
        <v>1578</v>
      </c>
      <c r="AM38" s="8" t="s">
        <v>12</v>
      </c>
      <c r="AN38" s="8">
        <v>19168</v>
      </c>
      <c r="AO38" s="8">
        <v>32</v>
      </c>
      <c r="AP38" s="8">
        <v>22.360977179779749</v>
      </c>
      <c r="AQ38" s="8">
        <f t="shared" si="37"/>
        <v>554.97354162048646</v>
      </c>
      <c r="AR38" s="8">
        <f t="shared" si="38"/>
        <v>53.545899305398322</v>
      </c>
      <c r="AS38" s="8" t="str">
        <f t="shared" si="42"/>
        <v>A</v>
      </c>
      <c r="AT38" s="8">
        <f t="shared" si="41"/>
        <v>13</v>
      </c>
      <c r="AV38" s="8">
        <f t="shared" si="19"/>
        <v>44</v>
      </c>
      <c r="AW38" s="8">
        <f t="shared" si="20"/>
        <v>17</v>
      </c>
      <c r="AX38" s="8">
        <f t="shared" si="14"/>
        <v>13</v>
      </c>
      <c r="AY38" s="8">
        <f t="shared" si="15"/>
        <v>48</v>
      </c>
      <c r="AZ38" s="8">
        <f t="shared" si="21"/>
        <v>1578</v>
      </c>
      <c r="BA38" s="8" t="str">
        <f t="shared" si="22"/>
        <v>豚しゃぶ定食</v>
      </c>
      <c r="BB38" s="8">
        <f t="shared" si="23"/>
        <v>19168</v>
      </c>
      <c r="BC38" s="8">
        <f t="shared" si="24"/>
        <v>32</v>
      </c>
      <c r="BD38" s="8">
        <f t="shared" si="25"/>
        <v>22.360977179779749</v>
      </c>
      <c r="BE38" s="8">
        <f t="shared" si="26"/>
        <v>29</v>
      </c>
      <c r="BG38" s="11">
        <f t="shared" si="27"/>
        <v>13</v>
      </c>
      <c r="BH38" s="11">
        <v>5598</v>
      </c>
      <c r="BI38" s="11" t="s">
        <v>23</v>
      </c>
      <c r="BJ38" s="5">
        <v>36261</v>
      </c>
      <c r="BK38" s="3">
        <v>79</v>
      </c>
      <c r="BL38" s="56">
        <v>20.068785370669559</v>
      </c>
      <c r="BM38" s="11">
        <v>33</v>
      </c>
      <c r="BO38" s="8">
        <f t="shared" si="28"/>
        <v>44</v>
      </c>
      <c r="BP38" s="8">
        <f t="shared" si="16"/>
        <v>17</v>
      </c>
      <c r="BQ38" s="8">
        <f t="shared" si="39"/>
        <v>13</v>
      </c>
      <c r="BR38" s="8">
        <f t="shared" si="29"/>
        <v>48</v>
      </c>
      <c r="BS38" s="8">
        <f t="shared" si="30"/>
        <v>1578</v>
      </c>
      <c r="BT38" s="8" t="str">
        <f t="shared" si="31"/>
        <v>豚しゃぶ定食</v>
      </c>
      <c r="BU38" s="8">
        <f t="shared" si="32"/>
        <v>19168</v>
      </c>
      <c r="BV38" s="8">
        <f t="shared" si="33"/>
        <v>32</v>
      </c>
      <c r="BW38" s="8">
        <f t="shared" si="34"/>
        <v>22.360977179779749</v>
      </c>
      <c r="BX38" s="8">
        <f t="shared" si="40"/>
        <v>15</v>
      </c>
      <c r="BZ38" s="11">
        <f t="shared" si="36"/>
        <v>13</v>
      </c>
      <c r="CA38" s="11">
        <v>7336</v>
      </c>
      <c r="CB38" s="11" t="s">
        <v>52</v>
      </c>
      <c r="CC38" s="5">
        <v>64746</v>
      </c>
      <c r="CD38" s="3">
        <v>654</v>
      </c>
      <c r="CE38" s="56">
        <v>4.2054420516852131</v>
      </c>
      <c r="CF38" s="11">
        <v>46</v>
      </c>
    </row>
    <row r="39" spans="1:84">
      <c r="A39" s="9">
        <v>14</v>
      </c>
      <c r="B39" s="9" t="s">
        <v>8</v>
      </c>
      <c r="C39" s="8">
        <v>9018</v>
      </c>
      <c r="D39" s="8" t="s">
        <v>98</v>
      </c>
      <c r="E39" s="9">
        <v>109251</v>
      </c>
      <c r="F39" s="9">
        <v>199</v>
      </c>
      <c r="G39" s="9">
        <v>14</v>
      </c>
      <c r="H39" s="9">
        <v>18</v>
      </c>
      <c r="I39" s="9">
        <v>21</v>
      </c>
      <c r="J39" s="9">
        <v>16</v>
      </c>
      <c r="K39" s="9">
        <v>8</v>
      </c>
      <c r="L39" s="9">
        <v>9</v>
      </c>
      <c r="M39" s="9">
        <v>11</v>
      </c>
      <c r="N39" s="9">
        <v>21</v>
      </c>
      <c r="O39" s="9">
        <v>14</v>
      </c>
      <c r="P39" s="9">
        <v>17</v>
      </c>
      <c r="Q39" s="9">
        <v>26</v>
      </c>
      <c r="R39" s="9">
        <v>24</v>
      </c>
      <c r="S39" s="8">
        <f t="shared" si="17"/>
        <v>16.583333333333332</v>
      </c>
      <c r="T39" s="8">
        <f t="shared" si="18"/>
        <v>1.7855108877721944</v>
      </c>
      <c r="U39" s="8">
        <f t="shared" si="0"/>
        <v>24.997152428810722</v>
      </c>
      <c r="V39" s="8">
        <f t="shared" si="1"/>
        <v>32.139195979899498</v>
      </c>
      <c r="W39" s="8">
        <f t="shared" si="2"/>
        <v>37.495728643216083</v>
      </c>
      <c r="X39" s="8">
        <f t="shared" si="3"/>
        <v>28.56817420435511</v>
      </c>
      <c r="Y39" s="8">
        <f t="shared" si="4"/>
        <v>14.284087102177555</v>
      </c>
      <c r="Z39" s="8">
        <f t="shared" si="5"/>
        <v>16.069597989949749</v>
      </c>
      <c r="AA39" s="8">
        <f t="shared" si="6"/>
        <v>19.640619765494137</v>
      </c>
      <c r="AB39" s="8">
        <f t="shared" si="7"/>
        <v>37.495728643216083</v>
      </c>
      <c r="AC39" s="8">
        <f t="shared" si="8"/>
        <v>24.997152428810722</v>
      </c>
      <c r="AD39" s="8">
        <f t="shared" si="9"/>
        <v>30.353685092127304</v>
      </c>
      <c r="AE39" s="8">
        <f t="shared" si="10"/>
        <v>46.423283082077056</v>
      </c>
      <c r="AF39" s="8">
        <f t="shared" si="11"/>
        <v>42.852261306532668</v>
      </c>
      <c r="AG39" s="8">
        <f t="shared" si="12"/>
        <v>29.609722222222221</v>
      </c>
      <c r="AH39" s="8">
        <f t="shared" si="13"/>
        <v>9.7920889212354645</v>
      </c>
      <c r="AJ39" s="8">
        <v>45</v>
      </c>
      <c r="AK39" s="8" t="s">
        <v>151</v>
      </c>
      <c r="AL39" s="8">
        <v>8569</v>
      </c>
      <c r="AM39" s="8" t="s">
        <v>64</v>
      </c>
      <c r="AN39" s="8">
        <v>18040</v>
      </c>
      <c r="AO39" s="8">
        <v>41</v>
      </c>
      <c r="AP39" s="8">
        <v>21.36261939293712</v>
      </c>
      <c r="AQ39" s="8">
        <f t="shared" si="37"/>
        <v>576.33616101342363</v>
      </c>
      <c r="AR39" s="8">
        <f t="shared" si="38"/>
        <v>55.607043812528708</v>
      </c>
      <c r="AS39" s="8" t="str">
        <f t="shared" si="42"/>
        <v>A</v>
      </c>
      <c r="AT39" s="8">
        <f t="shared" si="41"/>
        <v>14</v>
      </c>
      <c r="AV39" s="8">
        <f t="shared" si="19"/>
        <v>45</v>
      </c>
      <c r="AW39" s="8">
        <f t="shared" si="20"/>
        <v>16</v>
      </c>
      <c r="AX39" s="8">
        <f t="shared" si="14"/>
        <v>14</v>
      </c>
      <c r="AY39" s="8">
        <f t="shared" si="15"/>
        <v>47</v>
      </c>
      <c r="AZ39" s="8">
        <f t="shared" si="21"/>
        <v>8569</v>
      </c>
      <c r="BA39" s="8" t="str">
        <f t="shared" si="22"/>
        <v>シチュー</v>
      </c>
      <c r="BB39" s="8">
        <f t="shared" si="23"/>
        <v>18040</v>
      </c>
      <c r="BC39" s="8">
        <f t="shared" si="24"/>
        <v>41</v>
      </c>
      <c r="BD39" s="8">
        <f t="shared" si="25"/>
        <v>21.36261939293712</v>
      </c>
      <c r="BE39" s="8">
        <f t="shared" si="26"/>
        <v>27</v>
      </c>
      <c r="BG39" s="11">
        <f t="shared" si="27"/>
        <v>14</v>
      </c>
      <c r="BH39" s="11">
        <v>8710</v>
      </c>
      <c r="BI39" s="11" t="s">
        <v>60</v>
      </c>
      <c r="BJ39" s="5">
        <v>49153</v>
      </c>
      <c r="BK39" s="3">
        <v>247</v>
      </c>
      <c r="BL39" s="56">
        <v>11.559937971764999</v>
      </c>
      <c r="BM39" s="11">
        <v>33</v>
      </c>
      <c r="BO39" s="8">
        <f t="shared" si="28"/>
        <v>45</v>
      </c>
      <c r="BP39" s="8">
        <f t="shared" si="16"/>
        <v>16</v>
      </c>
      <c r="BQ39" s="8">
        <f t="shared" si="39"/>
        <v>14</v>
      </c>
      <c r="BR39" s="8">
        <f t="shared" si="29"/>
        <v>47</v>
      </c>
      <c r="BS39" s="8">
        <f t="shared" si="30"/>
        <v>8569</v>
      </c>
      <c r="BT39" s="8" t="str">
        <f t="shared" si="31"/>
        <v>シチュー</v>
      </c>
      <c r="BU39" s="8">
        <f t="shared" si="32"/>
        <v>18040</v>
      </c>
      <c r="BV39" s="8">
        <f t="shared" si="33"/>
        <v>41</v>
      </c>
      <c r="BW39" s="8">
        <f t="shared" si="34"/>
        <v>21.36261939293712</v>
      </c>
      <c r="BX39" s="8">
        <f t="shared" si="40"/>
        <v>15</v>
      </c>
      <c r="BZ39" s="11">
        <f t="shared" si="36"/>
        <v>14</v>
      </c>
      <c r="CA39" s="11">
        <v>3654</v>
      </c>
      <c r="CB39" s="11" t="s">
        <v>193</v>
      </c>
      <c r="CC39" s="5">
        <v>284931</v>
      </c>
      <c r="CD39" s="3">
        <v>519</v>
      </c>
      <c r="CE39" s="56">
        <v>8.5285772942476825</v>
      </c>
      <c r="CF39" s="11">
        <v>45</v>
      </c>
    </row>
    <row r="40" spans="1:84">
      <c r="A40" s="9">
        <v>15</v>
      </c>
      <c r="B40" s="9" t="s">
        <v>8</v>
      </c>
      <c r="C40" s="8">
        <v>4578</v>
      </c>
      <c r="D40" s="8" t="s">
        <v>75</v>
      </c>
      <c r="E40" s="9">
        <v>96075</v>
      </c>
      <c r="F40" s="9">
        <v>175</v>
      </c>
      <c r="G40" s="9">
        <v>15</v>
      </c>
      <c r="H40" s="9">
        <v>9</v>
      </c>
      <c r="I40" s="9">
        <v>17</v>
      </c>
      <c r="J40" s="9">
        <v>21</v>
      </c>
      <c r="K40" s="9">
        <v>9</v>
      </c>
      <c r="L40" s="9">
        <v>8</v>
      </c>
      <c r="M40" s="9">
        <v>23</v>
      </c>
      <c r="N40" s="9">
        <v>11</v>
      </c>
      <c r="O40" s="9">
        <v>10</v>
      </c>
      <c r="P40" s="9">
        <v>19</v>
      </c>
      <c r="Q40" s="9">
        <v>15</v>
      </c>
      <c r="R40" s="9">
        <v>18</v>
      </c>
      <c r="S40" s="8">
        <f t="shared" si="17"/>
        <v>14.583333333333334</v>
      </c>
      <c r="T40" s="8">
        <f t="shared" si="18"/>
        <v>2.0303809523809524</v>
      </c>
      <c r="U40" s="8">
        <f t="shared" si="0"/>
        <v>30.455714285714286</v>
      </c>
      <c r="V40" s="8">
        <f t="shared" si="1"/>
        <v>18.273428571428571</v>
      </c>
      <c r="W40" s="8">
        <f t="shared" si="2"/>
        <v>34.51647619047619</v>
      </c>
      <c r="X40" s="8">
        <f t="shared" si="3"/>
        <v>42.637999999999998</v>
      </c>
      <c r="Y40" s="8">
        <f t="shared" si="4"/>
        <v>18.273428571428571</v>
      </c>
      <c r="Z40" s="8">
        <f t="shared" si="5"/>
        <v>16.243047619047619</v>
      </c>
      <c r="AA40" s="8">
        <f t="shared" si="6"/>
        <v>46.698761904761902</v>
      </c>
      <c r="AB40" s="8">
        <f t="shared" si="7"/>
        <v>22.334190476190475</v>
      </c>
      <c r="AC40" s="8">
        <f t="shared" si="8"/>
        <v>20.303809523809523</v>
      </c>
      <c r="AD40" s="8">
        <f t="shared" si="9"/>
        <v>38.577238095238094</v>
      </c>
      <c r="AE40" s="8">
        <f t="shared" si="10"/>
        <v>30.455714285714286</v>
      </c>
      <c r="AF40" s="8">
        <f t="shared" si="11"/>
        <v>36.546857142857142</v>
      </c>
      <c r="AG40" s="8">
        <f t="shared" si="12"/>
        <v>29.609722222222228</v>
      </c>
      <c r="AH40" s="8">
        <f t="shared" si="13"/>
        <v>9.962611736610496</v>
      </c>
      <c r="AJ40" s="8">
        <v>53</v>
      </c>
      <c r="AK40" s="8" t="s">
        <v>151</v>
      </c>
      <c r="AL40" s="8">
        <v>3247</v>
      </c>
      <c r="AM40" s="8" t="s">
        <v>13</v>
      </c>
      <c r="AN40" s="8">
        <v>7164</v>
      </c>
      <c r="AO40" s="8">
        <v>36</v>
      </c>
      <c r="AP40" s="8">
        <v>20.937235372383341</v>
      </c>
      <c r="AQ40" s="8">
        <f t="shared" si="37"/>
        <v>597.27339638580702</v>
      </c>
      <c r="AR40" s="8">
        <f t="shared" si="38"/>
        <v>57.627145696502346</v>
      </c>
      <c r="AS40" s="8" t="str">
        <f t="shared" si="42"/>
        <v>A</v>
      </c>
      <c r="AT40" s="8">
        <f t="shared" si="41"/>
        <v>15</v>
      </c>
      <c r="AV40" s="8">
        <f t="shared" si="19"/>
        <v>53</v>
      </c>
      <c r="AW40" s="8">
        <f t="shared" si="20"/>
        <v>8</v>
      </c>
      <c r="AX40" s="8">
        <f t="shared" si="14"/>
        <v>15</v>
      </c>
      <c r="AY40" s="8">
        <f t="shared" si="15"/>
        <v>46</v>
      </c>
      <c r="AZ40" s="8">
        <f t="shared" si="21"/>
        <v>3247</v>
      </c>
      <c r="BA40" s="8" t="str">
        <f t="shared" si="22"/>
        <v>ポテト</v>
      </c>
      <c r="BB40" s="8">
        <f t="shared" si="23"/>
        <v>7164</v>
      </c>
      <c r="BC40" s="8">
        <f t="shared" si="24"/>
        <v>36</v>
      </c>
      <c r="BD40" s="8">
        <f t="shared" si="25"/>
        <v>20.937235372383341</v>
      </c>
      <c r="BE40" s="8">
        <f t="shared" si="26"/>
        <v>19</v>
      </c>
      <c r="BG40" s="11">
        <f t="shared" si="27"/>
        <v>15</v>
      </c>
      <c r="BH40" s="11">
        <v>4589</v>
      </c>
      <c r="BI40" s="11" t="s">
        <v>82</v>
      </c>
      <c r="BJ40" s="5">
        <v>153780</v>
      </c>
      <c r="BK40" s="3">
        <v>220</v>
      </c>
      <c r="BL40" s="56">
        <v>8.4780794881847328</v>
      </c>
      <c r="BM40" s="11">
        <v>33</v>
      </c>
      <c r="BO40" s="8">
        <f t="shared" si="28"/>
        <v>53</v>
      </c>
      <c r="BP40" s="8">
        <f t="shared" si="16"/>
        <v>8</v>
      </c>
      <c r="BQ40" s="8">
        <f t="shared" si="39"/>
        <v>15</v>
      </c>
      <c r="BR40" s="8">
        <f t="shared" si="29"/>
        <v>46</v>
      </c>
      <c r="BS40" s="8">
        <f t="shared" si="30"/>
        <v>3247</v>
      </c>
      <c r="BT40" s="8" t="str">
        <f t="shared" si="31"/>
        <v>ポテト</v>
      </c>
      <c r="BU40" s="8">
        <f t="shared" si="32"/>
        <v>7164</v>
      </c>
      <c r="BV40" s="8">
        <f t="shared" si="33"/>
        <v>36</v>
      </c>
      <c r="BW40" s="8">
        <f t="shared" si="34"/>
        <v>20.937235372383341</v>
      </c>
      <c r="BX40" s="8">
        <f t="shared" si="40"/>
        <v>11</v>
      </c>
      <c r="BZ40" s="11">
        <f t="shared" si="36"/>
        <v>15</v>
      </c>
      <c r="CA40" s="11">
        <v>2586</v>
      </c>
      <c r="CB40" s="11" t="s">
        <v>194</v>
      </c>
      <c r="CC40" s="5">
        <v>259128</v>
      </c>
      <c r="CD40" s="3">
        <v>472</v>
      </c>
      <c r="CE40" s="56">
        <v>8.4964861808425454</v>
      </c>
      <c r="CF40" s="11">
        <v>45</v>
      </c>
    </row>
    <row r="41" spans="1:84">
      <c r="A41" s="9">
        <v>16</v>
      </c>
      <c r="B41" s="9" t="s">
        <v>8</v>
      </c>
      <c r="C41" s="8">
        <v>4579</v>
      </c>
      <c r="D41" s="8" t="s">
        <v>39</v>
      </c>
      <c r="E41" s="9">
        <v>95526</v>
      </c>
      <c r="F41" s="9">
        <v>174</v>
      </c>
      <c r="G41" s="9">
        <v>15</v>
      </c>
      <c r="H41" s="9">
        <v>16</v>
      </c>
      <c r="I41" s="9">
        <v>17</v>
      </c>
      <c r="J41" s="9">
        <v>15</v>
      </c>
      <c r="K41" s="9">
        <v>21</v>
      </c>
      <c r="L41" s="9">
        <v>17</v>
      </c>
      <c r="M41" s="9">
        <v>12</v>
      </c>
      <c r="N41" s="9">
        <v>17</v>
      </c>
      <c r="O41" s="9">
        <v>15</v>
      </c>
      <c r="P41" s="9">
        <v>8</v>
      </c>
      <c r="Q41" s="9">
        <v>13</v>
      </c>
      <c r="R41" s="9">
        <v>8</v>
      </c>
      <c r="S41" s="8">
        <f t="shared" si="17"/>
        <v>14.5</v>
      </c>
      <c r="T41" s="8">
        <f t="shared" si="18"/>
        <v>2.0420498084291188</v>
      </c>
      <c r="U41" s="8">
        <f t="shared" si="0"/>
        <v>30.630747126436781</v>
      </c>
      <c r="V41" s="8">
        <f t="shared" si="1"/>
        <v>32.6727969348659</v>
      </c>
      <c r="W41" s="8">
        <f t="shared" si="2"/>
        <v>34.71484674329502</v>
      </c>
      <c r="X41" s="8">
        <f t="shared" si="3"/>
        <v>30.630747126436781</v>
      </c>
      <c r="Y41" s="8">
        <f t="shared" si="4"/>
        <v>42.883045977011491</v>
      </c>
      <c r="Z41" s="8">
        <f t="shared" si="5"/>
        <v>34.71484674329502</v>
      </c>
      <c r="AA41" s="8">
        <f t="shared" si="6"/>
        <v>24.504597701149425</v>
      </c>
      <c r="AB41" s="8">
        <f t="shared" si="7"/>
        <v>34.71484674329502</v>
      </c>
      <c r="AC41" s="8">
        <f t="shared" si="8"/>
        <v>30.630747126436781</v>
      </c>
      <c r="AD41" s="8">
        <f t="shared" si="9"/>
        <v>16.33639846743295</v>
      </c>
      <c r="AE41" s="8">
        <f t="shared" si="10"/>
        <v>26.546647509578545</v>
      </c>
      <c r="AF41" s="8">
        <f t="shared" si="11"/>
        <v>16.33639846743295</v>
      </c>
      <c r="AG41" s="8">
        <f t="shared" si="12"/>
        <v>29.609722222222221</v>
      </c>
      <c r="AH41" s="8">
        <f t="shared" si="13"/>
        <v>7.3862760404942351</v>
      </c>
      <c r="AJ41" s="8">
        <v>46</v>
      </c>
      <c r="AK41" s="8" t="s">
        <v>151</v>
      </c>
      <c r="AL41" s="8">
        <v>3211</v>
      </c>
      <c r="AM41" s="8" t="s">
        <v>70</v>
      </c>
      <c r="AN41" s="8">
        <v>15847</v>
      </c>
      <c r="AO41" s="8">
        <v>53</v>
      </c>
      <c r="AP41" s="8">
        <v>20.746297275491777</v>
      </c>
      <c r="AQ41" s="8">
        <f t="shared" si="37"/>
        <v>618.01969366129879</v>
      </c>
      <c r="AR41" s="8">
        <f t="shared" si="38"/>
        <v>59.628825166895929</v>
      </c>
      <c r="AS41" s="8" t="str">
        <f t="shared" si="42"/>
        <v>A</v>
      </c>
      <c r="AT41" s="8">
        <f t="shared" si="41"/>
        <v>16</v>
      </c>
      <c r="AV41" s="8">
        <f t="shared" si="19"/>
        <v>46</v>
      </c>
      <c r="AW41" s="8">
        <f t="shared" si="20"/>
        <v>15</v>
      </c>
      <c r="AX41" s="8">
        <f t="shared" si="14"/>
        <v>16</v>
      </c>
      <c r="AY41" s="8">
        <f t="shared" si="15"/>
        <v>45</v>
      </c>
      <c r="AZ41" s="8">
        <f t="shared" si="21"/>
        <v>3211</v>
      </c>
      <c r="BA41" s="8" t="str">
        <f t="shared" si="22"/>
        <v>卵焼き</v>
      </c>
      <c r="BB41" s="8">
        <f t="shared" si="23"/>
        <v>15847</v>
      </c>
      <c r="BC41" s="8">
        <f t="shared" si="24"/>
        <v>53</v>
      </c>
      <c r="BD41" s="8">
        <f t="shared" si="25"/>
        <v>20.746297275491777</v>
      </c>
      <c r="BE41" s="8">
        <f t="shared" si="26"/>
        <v>26</v>
      </c>
      <c r="BG41" s="8">
        <f t="shared" si="27"/>
        <v>16</v>
      </c>
      <c r="BH41" s="8">
        <v>2987</v>
      </c>
      <c r="BI41" s="8" t="s">
        <v>20</v>
      </c>
      <c r="BJ41" s="25">
        <v>215069</v>
      </c>
      <c r="BK41" s="7">
        <v>431</v>
      </c>
      <c r="BL41" s="57">
        <v>7.8170274497706291</v>
      </c>
      <c r="BM41" s="8">
        <v>31</v>
      </c>
      <c r="BO41" s="8">
        <f t="shared" si="28"/>
        <v>46</v>
      </c>
      <c r="BP41" s="8">
        <f t="shared" si="16"/>
        <v>15</v>
      </c>
      <c r="BQ41" s="8">
        <f t="shared" si="39"/>
        <v>16</v>
      </c>
      <c r="BR41" s="8">
        <f t="shared" si="29"/>
        <v>45</v>
      </c>
      <c r="BS41" s="8">
        <f t="shared" si="30"/>
        <v>3211</v>
      </c>
      <c r="BT41" s="8" t="str">
        <f t="shared" si="31"/>
        <v>卵焼き</v>
      </c>
      <c r="BU41" s="8">
        <f t="shared" si="32"/>
        <v>15847</v>
      </c>
      <c r="BV41" s="8">
        <f t="shared" si="33"/>
        <v>53</v>
      </c>
      <c r="BW41" s="8">
        <f t="shared" si="34"/>
        <v>20.746297275491777</v>
      </c>
      <c r="BX41" s="8">
        <f t="shared" si="40"/>
        <v>15</v>
      </c>
      <c r="BZ41" s="8">
        <f t="shared" si="36"/>
        <v>16</v>
      </c>
      <c r="CA41" s="8">
        <v>3628</v>
      </c>
      <c r="CB41" s="8" t="s">
        <v>62</v>
      </c>
      <c r="CC41" s="25">
        <v>66866</v>
      </c>
      <c r="CD41" s="7">
        <v>134</v>
      </c>
      <c r="CE41" s="57">
        <v>5.6075411398184745</v>
      </c>
      <c r="CF41" s="8">
        <v>45</v>
      </c>
    </row>
    <row r="42" spans="1:84">
      <c r="A42" s="9">
        <v>17</v>
      </c>
      <c r="B42" s="9" t="s">
        <v>8</v>
      </c>
      <c r="C42" s="8">
        <v>7984</v>
      </c>
      <c r="D42" s="8" t="s">
        <v>38</v>
      </c>
      <c r="E42" s="9">
        <v>92814</v>
      </c>
      <c r="F42" s="9">
        <v>186</v>
      </c>
      <c r="G42" s="9">
        <v>16</v>
      </c>
      <c r="H42" s="9">
        <v>9</v>
      </c>
      <c r="I42" s="9">
        <v>21</v>
      </c>
      <c r="J42" s="9">
        <v>17</v>
      </c>
      <c r="K42" s="9">
        <v>19</v>
      </c>
      <c r="L42" s="9">
        <v>7</v>
      </c>
      <c r="M42" s="9">
        <v>15</v>
      </c>
      <c r="N42" s="9">
        <v>21</v>
      </c>
      <c r="O42" s="9">
        <v>14</v>
      </c>
      <c r="P42" s="9">
        <v>16</v>
      </c>
      <c r="Q42" s="9">
        <v>14</v>
      </c>
      <c r="R42" s="9">
        <v>17</v>
      </c>
      <c r="S42" s="8">
        <f t="shared" si="17"/>
        <v>15.5</v>
      </c>
      <c r="T42" s="8">
        <f t="shared" si="18"/>
        <v>1.9103046594982078</v>
      </c>
      <c r="U42" s="8">
        <f t="shared" si="0"/>
        <v>30.564874551971325</v>
      </c>
      <c r="V42" s="8">
        <f t="shared" si="1"/>
        <v>17.19274193548387</v>
      </c>
      <c r="W42" s="8">
        <f t="shared" si="2"/>
        <v>40.116397849462366</v>
      </c>
      <c r="X42" s="8">
        <f t="shared" si="3"/>
        <v>32.475179211469531</v>
      </c>
      <c r="Y42" s="8">
        <f t="shared" si="4"/>
        <v>36.295788530465948</v>
      </c>
      <c r="Z42" s="8">
        <f t="shared" si="5"/>
        <v>13.372132616487455</v>
      </c>
      <c r="AA42" s="8">
        <f t="shared" si="6"/>
        <v>28.654569892473116</v>
      </c>
      <c r="AB42" s="8">
        <f t="shared" si="7"/>
        <v>40.116397849462366</v>
      </c>
      <c r="AC42" s="8">
        <f t="shared" si="8"/>
        <v>26.744265232974911</v>
      </c>
      <c r="AD42" s="8">
        <f t="shared" si="9"/>
        <v>30.564874551971325</v>
      </c>
      <c r="AE42" s="8">
        <f t="shared" si="10"/>
        <v>26.744265232974911</v>
      </c>
      <c r="AF42" s="8">
        <f t="shared" si="11"/>
        <v>32.475179211469531</v>
      </c>
      <c r="AG42" s="8">
        <f t="shared" si="12"/>
        <v>29.609722222222221</v>
      </c>
      <c r="AH42" s="8">
        <f t="shared" si="13"/>
        <v>7.7400742176879502</v>
      </c>
      <c r="AJ42" s="8">
        <v>36</v>
      </c>
      <c r="AK42" s="8" t="s">
        <v>151</v>
      </c>
      <c r="AL42" s="8">
        <v>5598</v>
      </c>
      <c r="AM42" s="8" t="s">
        <v>23</v>
      </c>
      <c r="AN42" s="8">
        <v>36261</v>
      </c>
      <c r="AO42" s="8">
        <v>79</v>
      </c>
      <c r="AP42" s="8">
        <v>20.068785370669559</v>
      </c>
      <c r="AQ42" s="8">
        <f t="shared" si="37"/>
        <v>638.08847903196829</v>
      </c>
      <c r="AR42" s="8">
        <f t="shared" si="38"/>
        <v>61.565135783617862</v>
      </c>
      <c r="AS42" s="8" t="str">
        <f t="shared" si="35"/>
        <v>A</v>
      </c>
      <c r="AT42" s="8">
        <f t="shared" si="41"/>
        <v>17</v>
      </c>
      <c r="AV42" s="8">
        <f t="shared" si="19"/>
        <v>36</v>
      </c>
      <c r="AW42" s="8">
        <f t="shared" si="20"/>
        <v>25</v>
      </c>
      <c r="AX42" s="8">
        <f t="shared" si="14"/>
        <v>17</v>
      </c>
      <c r="AY42" s="8">
        <f t="shared" si="15"/>
        <v>44</v>
      </c>
      <c r="AZ42" s="8">
        <f t="shared" si="21"/>
        <v>5598</v>
      </c>
      <c r="BA42" s="8" t="str">
        <f t="shared" si="22"/>
        <v>ハンバーガー</v>
      </c>
      <c r="BB42" s="8">
        <f t="shared" si="23"/>
        <v>36261</v>
      </c>
      <c r="BC42" s="8">
        <f t="shared" si="24"/>
        <v>79</v>
      </c>
      <c r="BD42" s="8">
        <f t="shared" si="25"/>
        <v>20.068785370669559</v>
      </c>
      <c r="BE42" s="8">
        <f t="shared" si="26"/>
        <v>33</v>
      </c>
      <c r="BG42" s="8">
        <f t="shared" si="27"/>
        <v>17</v>
      </c>
      <c r="BH42" s="8">
        <v>3748</v>
      </c>
      <c r="BI42" s="8" t="s">
        <v>188</v>
      </c>
      <c r="BJ42" s="25">
        <v>43758</v>
      </c>
      <c r="BK42" s="7">
        <v>442</v>
      </c>
      <c r="BL42" s="57">
        <v>11.142969641740851</v>
      </c>
      <c r="BM42" s="8">
        <v>30</v>
      </c>
      <c r="BO42" s="8">
        <f t="shared" si="28"/>
        <v>36</v>
      </c>
      <c r="BP42" s="8">
        <f t="shared" si="16"/>
        <v>25</v>
      </c>
      <c r="BQ42" s="8">
        <f t="shared" si="39"/>
        <v>17</v>
      </c>
      <c r="BR42" s="8">
        <f t="shared" si="29"/>
        <v>44</v>
      </c>
      <c r="BS42" s="8">
        <f t="shared" si="30"/>
        <v>5598</v>
      </c>
      <c r="BT42" s="8" t="str">
        <f t="shared" si="31"/>
        <v>ハンバーガー</v>
      </c>
      <c r="BU42" s="8">
        <f t="shared" si="32"/>
        <v>36261</v>
      </c>
      <c r="BV42" s="8">
        <f t="shared" si="33"/>
        <v>79</v>
      </c>
      <c r="BW42" s="8">
        <f t="shared" si="34"/>
        <v>20.068785370669559</v>
      </c>
      <c r="BX42" s="8">
        <f t="shared" si="40"/>
        <v>21</v>
      </c>
      <c r="BZ42" s="8">
        <f t="shared" si="36"/>
        <v>17</v>
      </c>
      <c r="CA42" s="8">
        <v>3291</v>
      </c>
      <c r="CB42" s="8" t="s">
        <v>191</v>
      </c>
      <c r="CC42" s="25">
        <v>454589</v>
      </c>
      <c r="CD42" s="7">
        <v>911</v>
      </c>
      <c r="CE42" s="57">
        <v>9.5237693542917174</v>
      </c>
      <c r="CF42" s="8">
        <v>44</v>
      </c>
    </row>
    <row r="43" spans="1:84">
      <c r="A43" s="9">
        <v>18</v>
      </c>
      <c r="B43" s="9" t="s">
        <v>8</v>
      </c>
      <c r="C43" s="8">
        <v>8557</v>
      </c>
      <c r="D43" s="8" t="s">
        <v>68</v>
      </c>
      <c r="E43" s="9">
        <v>82187</v>
      </c>
      <c r="F43" s="9">
        <v>413</v>
      </c>
      <c r="G43" s="9">
        <v>38</v>
      </c>
      <c r="H43" s="9">
        <v>39</v>
      </c>
      <c r="I43" s="9">
        <v>41</v>
      </c>
      <c r="J43" s="9">
        <v>43</v>
      </c>
      <c r="K43" s="9">
        <v>36</v>
      </c>
      <c r="L43" s="9">
        <v>18</v>
      </c>
      <c r="M43" s="9">
        <v>29</v>
      </c>
      <c r="N43" s="9">
        <v>41</v>
      </c>
      <c r="O43" s="9">
        <v>28</v>
      </c>
      <c r="P43" s="9">
        <v>35</v>
      </c>
      <c r="Q43" s="9">
        <v>36</v>
      </c>
      <c r="R43" s="9">
        <v>29</v>
      </c>
      <c r="S43" s="8">
        <f t="shared" si="17"/>
        <v>34.416666666666664</v>
      </c>
      <c r="T43" s="8">
        <f t="shared" si="18"/>
        <v>0.86033091202582734</v>
      </c>
      <c r="U43" s="8">
        <f t="shared" si="0"/>
        <v>32.692574656981442</v>
      </c>
      <c r="V43" s="8">
        <f t="shared" si="1"/>
        <v>33.552905569007265</v>
      </c>
      <c r="W43" s="8">
        <f t="shared" si="2"/>
        <v>35.273567393058919</v>
      </c>
      <c r="X43" s="8">
        <f t="shared" si="3"/>
        <v>36.994229217110579</v>
      </c>
      <c r="Y43" s="8">
        <f t="shared" si="4"/>
        <v>30.971912832929785</v>
      </c>
      <c r="Z43" s="8">
        <f t="shared" si="5"/>
        <v>15.485956416464893</v>
      </c>
      <c r="AA43" s="8">
        <f t="shared" si="6"/>
        <v>24.949596448748991</v>
      </c>
      <c r="AB43" s="8">
        <f t="shared" si="7"/>
        <v>35.273567393058919</v>
      </c>
      <c r="AC43" s="8">
        <f t="shared" si="8"/>
        <v>24.089265536723165</v>
      </c>
      <c r="AD43" s="8">
        <f t="shared" si="9"/>
        <v>30.111581920903959</v>
      </c>
      <c r="AE43" s="8">
        <f t="shared" si="10"/>
        <v>30.971912832929785</v>
      </c>
      <c r="AF43" s="8">
        <f t="shared" si="11"/>
        <v>24.949596448748991</v>
      </c>
      <c r="AG43" s="8">
        <f t="shared" si="12"/>
        <v>29.609722222222228</v>
      </c>
      <c r="AH43" s="8">
        <f t="shared" si="13"/>
        <v>5.9237842530157305</v>
      </c>
      <c r="AJ43" s="8">
        <v>49</v>
      </c>
      <c r="AK43" s="8" t="s">
        <v>151</v>
      </c>
      <c r="AL43" s="8">
        <v>1235</v>
      </c>
      <c r="AM43" s="8" t="s">
        <v>87</v>
      </c>
      <c r="AN43" s="8">
        <v>12579</v>
      </c>
      <c r="AO43" s="8">
        <v>21</v>
      </c>
      <c r="AP43" s="8">
        <v>19.689393749544312</v>
      </c>
      <c r="AQ43" s="8">
        <f t="shared" si="37"/>
        <v>657.77787278151266</v>
      </c>
      <c r="AR43" s="8">
        <f t="shared" si="38"/>
        <v>63.464841293936416</v>
      </c>
      <c r="AS43" s="8" t="str">
        <f t="shared" si="35"/>
        <v>A</v>
      </c>
      <c r="AT43" s="8">
        <f t="shared" si="41"/>
        <v>18</v>
      </c>
      <c r="AV43" s="8">
        <f t="shared" si="19"/>
        <v>49</v>
      </c>
      <c r="AW43" s="8">
        <f t="shared" si="20"/>
        <v>12</v>
      </c>
      <c r="AX43" s="8">
        <f t="shared" si="14"/>
        <v>18</v>
      </c>
      <c r="AY43" s="8">
        <f t="shared" si="15"/>
        <v>43</v>
      </c>
      <c r="AZ43" s="8">
        <f t="shared" si="21"/>
        <v>1235</v>
      </c>
      <c r="BA43" s="8" t="str">
        <f t="shared" si="22"/>
        <v>ハンバーグ弁当</v>
      </c>
      <c r="BB43" s="8">
        <f t="shared" si="23"/>
        <v>12579</v>
      </c>
      <c r="BC43" s="8">
        <f t="shared" si="24"/>
        <v>21</v>
      </c>
      <c r="BD43" s="8">
        <f t="shared" si="25"/>
        <v>19.689393749544312</v>
      </c>
      <c r="BE43" s="8">
        <f t="shared" si="26"/>
        <v>23</v>
      </c>
      <c r="BG43" s="8">
        <f t="shared" si="27"/>
        <v>18</v>
      </c>
      <c r="BH43" s="8">
        <v>2579</v>
      </c>
      <c r="BI43" s="8" t="s">
        <v>196</v>
      </c>
      <c r="BJ43" s="25">
        <v>786923</v>
      </c>
      <c r="BK43" s="7">
        <v>1577</v>
      </c>
      <c r="BL43" s="57">
        <v>7.409331411243425</v>
      </c>
      <c r="BM43" s="8">
        <v>30</v>
      </c>
      <c r="BO43" s="8">
        <f t="shared" si="28"/>
        <v>49</v>
      </c>
      <c r="BP43" s="8">
        <f t="shared" si="16"/>
        <v>12</v>
      </c>
      <c r="BQ43" s="8">
        <f t="shared" si="39"/>
        <v>18</v>
      </c>
      <c r="BR43" s="8">
        <f t="shared" si="29"/>
        <v>43</v>
      </c>
      <c r="BS43" s="8">
        <f t="shared" si="30"/>
        <v>1235</v>
      </c>
      <c r="BT43" s="8" t="str">
        <f t="shared" si="31"/>
        <v>ハンバーグ弁当</v>
      </c>
      <c r="BU43" s="8">
        <f t="shared" si="32"/>
        <v>12579</v>
      </c>
      <c r="BV43" s="8">
        <f t="shared" si="33"/>
        <v>21</v>
      </c>
      <c r="BW43" s="8">
        <f t="shared" si="34"/>
        <v>19.689393749544312</v>
      </c>
      <c r="BX43" s="8">
        <f t="shared" si="40"/>
        <v>15</v>
      </c>
      <c r="BZ43" s="8">
        <f t="shared" si="36"/>
        <v>18</v>
      </c>
      <c r="CA43" s="8">
        <v>4589</v>
      </c>
      <c r="CB43" s="8" t="s">
        <v>82</v>
      </c>
      <c r="CC43" s="25">
        <v>153780</v>
      </c>
      <c r="CD43" s="7">
        <v>220</v>
      </c>
      <c r="CE43" s="57">
        <v>8.4780794881847328</v>
      </c>
      <c r="CF43" s="8">
        <v>44</v>
      </c>
    </row>
    <row r="44" spans="1:84">
      <c r="A44" s="9">
        <v>19</v>
      </c>
      <c r="B44" s="9" t="s">
        <v>8</v>
      </c>
      <c r="C44" s="8">
        <v>2536</v>
      </c>
      <c r="D44" s="8" t="s">
        <v>18</v>
      </c>
      <c r="E44" s="9">
        <v>79596</v>
      </c>
      <c r="F44" s="9">
        <v>804</v>
      </c>
      <c r="G44" s="9">
        <v>68</v>
      </c>
      <c r="H44" s="9">
        <v>74</v>
      </c>
      <c r="I44" s="9">
        <v>82</v>
      </c>
      <c r="J44" s="9">
        <v>76</v>
      </c>
      <c r="K44" s="9">
        <v>67</v>
      </c>
      <c r="L44" s="9">
        <v>59</v>
      </c>
      <c r="M44" s="9">
        <v>61</v>
      </c>
      <c r="N44" s="9">
        <v>64</v>
      </c>
      <c r="O44" s="9">
        <v>74</v>
      </c>
      <c r="P44" s="9">
        <v>62</v>
      </c>
      <c r="Q44" s="9">
        <v>59</v>
      </c>
      <c r="R44" s="9">
        <v>58</v>
      </c>
      <c r="S44" s="8">
        <f t="shared" si="17"/>
        <v>67</v>
      </c>
      <c r="T44" s="8">
        <f t="shared" si="18"/>
        <v>0.44193615257048091</v>
      </c>
      <c r="U44" s="8">
        <f t="shared" si="0"/>
        <v>30.051658374792702</v>
      </c>
      <c r="V44" s="8">
        <f t="shared" si="1"/>
        <v>32.703275290215586</v>
      </c>
      <c r="W44" s="8">
        <f t="shared" si="2"/>
        <v>36.238764510779433</v>
      </c>
      <c r="X44" s="8">
        <f t="shared" si="3"/>
        <v>33.587147595356548</v>
      </c>
      <c r="Y44" s="8">
        <f t="shared" si="4"/>
        <v>29.609722222222221</v>
      </c>
      <c r="Z44" s="8">
        <f t="shared" si="5"/>
        <v>26.074233001658374</v>
      </c>
      <c r="AA44" s="8">
        <f t="shared" si="6"/>
        <v>26.958105306799336</v>
      </c>
      <c r="AB44" s="8">
        <f t="shared" si="7"/>
        <v>28.283913764510778</v>
      </c>
      <c r="AC44" s="8">
        <f t="shared" si="8"/>
        <v>32.703275290215586</v>
      </c>
      <c r="AD44" s="8">
        <f t="shared" si="9"/>
        <v>27.400041459369817</v>
      </c>
      <c r="AE44" s="8">
        <f t="shared" si="10"/>
        <v>26.074233001658374</v>
      </c>
      <c r="AF44" s="8">
        <f t="shared" si="11"/>
        <v>25.632296849087894</v>
      </c>
      <c r="AG44" s="8">
        <f t="shared" si="12"/>
        <v>29.609722222222217</v>
      </c>
      <c r="AH44" s="8">
        <f t="shared" si="13"/>
        <v>3.3365447828677093</v>
      </c>
      <c r="AJ44" s="8">
        <v>54</v>
      </c>
      <c r="AK44" s="8" t="s">
        <v>151</v>
      </c>
      <c r="AL44" s="8">
        <v>9164</v>
      </c>
      <c r="AM44" s="8" t="s">
        <v>58</v>
      </c>
      <c r="AN44" s="8">
        <v>3874</v>
      </c>
      <c r="AO44" s="8">
        <v>26</v>
      </c>
      <c r="AP44" s="8">
        <v>18.363170185467599</v>
      </c>
      <c r="AQ44" s="8">
        <f t="shared" si="37"/>
        <v>676.14104296698031</v>
      </c>
      <c r="AR44" s="8">
        <f t="shared" si="38"/>
        <v>65.236587851092736</v>
      </c>
      <c r="AS44" s="8" t="str">
        <f t="shared" si="35"/>
        <v>A</v>
      </c>
      <c r="AT44" s="8">
        <f t="shared" si="41"/>
        <v>19</v>
      </c>
      <c r="AV44" s="8">
        <f t="shared" si="19"/>
        <v>54</v>
      </c>
      <c r="AW44" s="8">
        <f t="shared" si="20"/>
        <v>7</v>
      </c>
      <c r="AX44" s="8">
        <f t="shared" si="14"/>
        <v>19</v>
      </c>
      <c r="AY44" s="8">
        <f t="shared" si="15"/>
        <v>42</v>
      </c>
      <c r="AZ44" s="8">
        <f t="shared" si="21"/>
        <v>9164</v>
      </c>
      <c r="BA44" s="8" t="str">
        <f t="shared" si="22"/>
        <v>ホットミルク</v>
      </c>
      <c r="BB44" s="8">
        <f t="shared" si="23"/>
        <v>3874</v>
      </c>
      <c r="BC44" s="8">
        <f t="shared" si="24"/>
        <v>26</v>
      </c>
      <c r="BD44" s="8">
        <f t="shared" si="25"/>
        <v>18.363170185467599</v>
      </c>
      <c r="BE44" s="8">
        <f t="shared" si="26"/>
        <v>17</v>
      </c>
      <c r="BG44" s="8">
        <f t="shared" si="27"/>
        <v>19</v>
      </c>
      <c r="BH44" s="8">
        <v>1578</v>
      </c>
      <c r="BI44" s="8" t="s">
        <v>12</v>
      </c>
      <c r="BJ44" s="25">
        <v>19168</v>
      </c>
      <c r="BK44" s="7">
        <v>32</v>
      </c>
      <c r="BL44" s="57">
        <v>22.360977179779749</v>
      </c>
      <c r="BM44" s="8">
        <v>29</v>
      </c>
      <c r="BO44" s="8">
        <f t="shared" si="28"/>
        <v>54</v>
      </c>
      <c r="BP44" s="8">
        <f t="shared" si="16"/>
        <v>7</v>
      </c>
      <c r="BQ44" s="8">
        <f t="shared" si="39"/>
        <v>19</v>
      </c>
      <c r="BR44" s="8">
        <f t="shared" si="29"/>
        <v>42</v>
      </c>
      <c r="BS44" s="8">
        <f t="shared" si="30"/>
        <v>9164</v>
      </c>
      <c r="BT44" s="8" t="str">
        <f t="shared" si="31"/>
        <v>ホットミルク</v>
      </c>
      <c r="BU44" s="8">
        <f t="shared" si="32"/>
        <v>3874</v>
      </c>
      <c r="BV44" s="8">
        <f t="shared" si="33"/>
        <v>26</v>
      </c>
      <c r="BW44" s="8">
        <f t="shared" si="34"/>
        <v>18.363170185467599</v>
      </c>
      <c r="BX44" s="8">
        <f t="shared" si="40"/>
        <v>12</v>
      </c>
      <c r="BZ44" s="8">
        <f t="shared" si="36"/>
        <v>19</v>
      </c>
      <c r="CA44" s="8">
        <v>6841</v>
      </c>
      <c r="CB44" s="8" t="s">
        <v>80</v>
      </c>
      <c r="CC44" s="25">
        <v>319518</v>
      </c>
      <c r="CD44" s="7">
        <v>582</v>
      </c>
      <c r="CE44" s="57">
        <v>9.5900567074914722</v>
      </c>
      <c r="CF44" s="8">
        <v>43</v>
      </c>
    </row>
    <row r="45" spans="1:84">
      <c r="A45" s="9">
        <v>20</v>
      </c>
      <c r="B45" s="9" t="s">
        <v>8</v>
      </c>
      <c r="C45" s="8">
        <v>5844</v>
      </c>
      <c r="D45" s="8" t="s">
        <v>46</v>
      </c>
      <c r="E45" s="9">
        <v>76814</v>
      </c>
      <c r="F45" s="9">
        <v>386</v>
      </c>
      <c r="G45" s="9">
        <v>31</v>
      </c>
      <c r="H45" s="9">
        <v>24</v>
      </c>
      <c r="I45" s="9">
        <v>10</v>
      </c>
      <c r="J45" s="9">
        <v>46</v>
      </c>
      <c r="K45" s="9">
        <v>26</v>
      </c>
      <c r="L45" s="9">
        <v>48</v>
      </c>
      <c r="M45" s="9">
        <v>51</v>
      </c>
      <c r="N45" s="9">
        <v>25</v>
      </c>
      <c r="O45" s="9">
        <v>34</v>
      </c>
      <c r="P45" s="9">
        <v>24</v>
      </c>
      <c r="Q45" s="9">
        <v>34</v>
      </c>
      <c r="R45" s="9">
        <v>33</v>
      </c>
      <c r="S45" s="8">
        <f t="shared" si="17"/>
        <v>32.166666666666664</v>
      </c>
      <c r="T45" s="8">
        <f t="shared" si="18"/>
        <v>0.9205094991364422</v>
      </c>
      <c r="U45" s="8">
        <f t="shared" si="0"/>
        <v>28.535794473229707</v>
      </c>
      <c r="V45" s="8">
        <f t="shared" si="1"/>
        <v>22.092227979274611</v>
      </c>
      <c r="W45" s="8">
        <f t="shared" si="2"/>
        <v>9.2050949913644224</v>
      </c>
      <c r="X45" s="8">
        <f t="shared" si="3"/>
        <v>42.343436960276343</v>
      </c>
      <c r="Y45" s="8">
        <f t="shared" si="4"/>
        <v>23.933246977547498</v>
      </c>
      <c r="Z45" s="8">
        <f t="shared" si="5"/>
        <v>44.184455958549222</v>
      </c>
      <c r="AA45" s="8">
        <f t="shared" si="6"/>
        <v>46.945984455958552</v>
      </c>
      <c r="AB45" s="8">
        <f t="shared" si="7"/>
        <v>23.012737478411054</v>
      </c>
      <c r="AC45" s="8">
        <f t="shared" si="8"/>
        <v>31.297322970639033</v>
      </c>
      <c r="AD45" s="8">
        <f t="shared" si="9"/>
        <v>22.092227979274611</v>
      </c>
      <c r="AE45" s="8">
        <f t="shared" si="10"/>
        <v>31.297322970639033</v>
      </c>
      <c r="AF45" s="8">
        <f t="shared" si="11"/>
        <v>30.376813471502594</v>
      </c>
      <c r="AG45" s="8">
        <f t="shared" si="12"/>
        <v>29.609722222222228</v>
      </c>
      <c r="AH45" s="8">
        <f t="shared" si="13"/>
        <v>10.358856580433853</v>
      </c>
      <c r="AJ45" s="8">
        <v>43</v>
      </c>
      <c r="AK45" s="8" t="s">
        <v>151</v>
      </c>
      <c r="AL45" s="8">
        <v>6045</v>
      </c>
      <c r="AM45" s="8" t="s">
        <v>43</v>
      </c>
      <c r="AN45" s="8">
        <v>19461</v>
      </c>
      <c r="AO45" s="8">
        <v>39</v>
      </c>
      <c r="AP45" s="8">
        <v>17.49512245713791</v>
      </c>
      <c r="AQ45" s="8">
        <f t="shared" si="37"/>
        <v>693.63616542411819</v>
      </c>
      <c r="AR45" s="8">
        <f t="shared" si="38"/>
        <v>66.924581953820848</v>
      </c>
      <c r="AS45" s="8" t="str">
        <f t="shared" si="35"/>
        <v>A</v>
      </c>
      <c r="AT45" s="8">
        <f t="shared" si="41"/>
        <v>20</v>
      </c>
      <c r="AV45" s="8">
        <f t="shared" si="19"/>
        <v>43</v>
      </c>
      <c r="AW45" s="8">
        <f t="shared" si="20"/>
        <v>18</v>
      </c>
      <c r="AX45" s="8">
        <f t="shared" si="14"/>
        <v>20</v>
      </c>
      <c r="AY45" s="8">
        <f t="shared" si="15"/>
        <v>41</v>
      </c>
      <c r="AZ45" s="8">
        <f t="shared" si="21"/>
        <v>6045</v>
      </c>
      <c r="BA45" s="8" t="str">
        <f t="shared" si="22"/>
        <v>ラーメン</v>
      </c>
      <c r="BB45" s="8">
        <f t="shared" si="23"/>
        <v>19461</v>
      </c>
      <c r="BC45" s="8">
        <f t="shared" si="24"/>
        <v>39</v>
      </c>
      <c r="BD45" s="8">
        <f t="shared" si="25"/>
        <v>17.49512245713791</v>
      </c>
      <c r="BE45" s="8">
        <f t="shared" si="26"/>
        <v>27</v>
      </c>
      <c r="BG45" s="8">
        <f t="shared" si="27"/>
        <v>20</v>
      </c>
      <c r="BH45" s="8">
        <v>6981</v>
      </c>
      <c r="BI45" s="8" t="s">
        <v>187</v>
      </c>
      <c r="BJ45" s="25">
        <v>34587</v>
      </c>
      <c r="BK45" s="7">
        <v>63</v>
      </c>
      <c r="BL45" s="57">
        <v>11.309230755263888</v>
      </c>
      <c r="BM45" s="8">
        <v>29</v>
      </c>
      <c r="BO45" s="8">
        <f t="shared" si="28"/>
        <v>43</v>
      </c>
      <c r="BP45" s="8">
        <f t="shared" si="16"/>
        <v>18</v>
      </c>
      <c r="BQ45" s="8">
        <f t="shared" si="39"/>
        <v>20</v>
      </c>
      <c r="BR45" s="8">
        <f t="shared" si="29"/>
        <v>41</v>
      </c>
      <c r="BS45" s="8">
        <f t="shared" si="30"/>
        <v>6045</v>
      </c>
      <c r="BT45" s="8" t="str">
        <f t="shared" si="31"/>
        <v>ラーメン</v>
      </c>
      <c r="BU45" s="8">
        <f t="shared" si="32"/>
        <v>19461</v>
      </c>
      <c r="BV45" s="8">
        <f t="shared" si="33"/>
        <v>39</v>
      </c>
      <c r="BW45" s="8">
        <f t="shared" si="34"/>
        <v>17.49512245713791</v>
      </c>
      <c r="BX45" s="8">
        <f t="shared" si="40"/>
        <v>19</v>
      </c>
      <c r="BZ45" s="8">
        <f t="shared" si="36"/>
        <v>20</v>
      </c>
      <c r="CA45" s="8">
        <v>7984</v>
      </c>
      <c r="CB45" s="8" t="s">
        <v>37</v>
      </c>
      <c r="CC45" s="25">
        <v>92814</v>
      </c>
      <c r="CD45" s="7">
        <v>186</v>
      </c>
      <c r="CE45" s="57">
        <v>7.7400742176879502</v>
      </c>
      <c r="CF45" s="8">
        <v>43</v>
      </c>
    </row>
    <row r="46" spans="1:84">
      <c r="A46" s="9">
        <v>21</v>
      </c>
      <c r="B46" s="9" t="s">
        <v>8</v>
      </c>
      <c r="C46" s="8">
        <v>2301</v>
      </c>
      <c r="D46" s="8" t="s">
        <v>72</v>
      </c>
      <c r="E46" s="9">
        <v>76311</v>
      </c>
      <c r="F46" s="9">
        <v>139</v>
      </c>
      <c r="G46" s="9">
        <v>13</v>
      </c>
      <c r="H46" s="9">
        <v>14</v>
      </c>
      <c r="I46" s="9">
        <v>15</v>
      </c>
      <c r="J46" s="9">
        <v>9</v>
      </c>
      <c r="K46" s="9">
        <v>8</v>
      </c>
      <c r="L46" s="9">
        <v>10</v>
      </c>
      <c r="M46" s="9">
        <v>10</v>
      </c>
      <c r="N46" s="9">
        <v>15</v>
      </c>
      <c r="O46" s="9">
        <v>14</v>
      </c>
      <c r="P46" s="9">
        <v>11</v>
      </c>
      <c r="Q46" s="9">
        <v>11</v>
      </c>
      <c r="R46" s="9">
        <v>9</v>
      </c>
      <c r="S46" s="8">
        <f t="shared" si="17"/>
        <v>11.583333333333334</v>
      </c>
      <c r="T46" s="8">
        <f t="shared" si="18"/>
        <v>2.5562350119904074</v>
      </c>
      <c r="U46" s="8">
        <f t="shared" si="0"/>
        <v>33.231055155875296</v>
      </c>
      <c r="V46" s="8">
        <f t="shared" si="1"/>
        <v>35.787290167865706</v>
      </c>
      <c r="W46" s="8">
        <f t="shared" si="2"/>
        <v>38.343525179856108</v>
      </c>
      <c r="X46" s="8">
        <f t="shared" si="3"/>
        <v>23.006115107913665</v>
      </c>
      <c r="Y46" s="8">
        <f t="shared" si="4"/>
        <v>20.449880095923259</v>
      </c>
      <c r="Z46" s="8">
        <f t="shared" si="5"/>
        <v>25.562350119904075</v>
      </c>
      <c r="AA46" s="8">
        <f t="shared" si="6"/>
        <v>25.562350119904075</v>
      </c>
      <c r="AB46" s="8">
        <f t="shared" si="7"/>
        <v>38.343525179856108</v>
      </c>
      <c r="AC46" s="8">
        <f t="shared" si="8"/>
        <v>35.787290167865706</v>
      </c>
      <c r="AD46" s="8">
        <f t="shared" si="9"/>
        <v>28.118585131894481</v>
      </c>
      <c r="AE46" s="8">
        <f t="shared" si="10"/>
        <v>28.118585131894481</v>
      </c>
      <c r="AF46" s="8">
        <f t="shared" si="11"/>
        <v>23.006115107913665</v>
      </c>
      <c r="AG46" s="8">
        <f t="shared" si="12"/>
        <v>29.609722222222214</v>
      </c>
      <c r="AH46" s="8">
        <f t="shared" si="13"/>
        <v>6.1259336363295169</v>
      </c>
      <c r="AJ46" s="8">
        <v>42</v>
      </c>
      <c r="AK46" s="8" t="s">
        <v>151</v>
      </c>
      <c r="AL46" s="8">
        <v>2599</v>
      </c>
      <c r="AM46" s="8" t="s">
        <v>73</v>
      </c>
      <c r="AN46" s="8">
        <v>28459</v>
      </c>
      <c r="AO46" s="8">
        <v>191</v>
      </c>
      <c r="AP46" s="8">
        <v>17.392502802591221</v>
      </c>
      <c r="AQ46" s="8">
        <f t="shared" si="37"/>
        <v>711.02866822670944</v>
      </c>
      <c r="AR46" s="8">
        <f t="shared" si="38"/>
        <v>68.602674932843016</v>
      </c>
      <c r="AS46" s="8" t="str">
        <f t="shared" si="35"/>
        <v>A</v>
      </c>
      <c r="AT46" s="8">
        <f t="shared" si="41"/>
        <v>21</v>
      </c>
      <c r="AV46" s="8">
        <f t="shared" si="19"/>
        <v>42</v>
      </c>
      <c r="AW46" s="8">
        <f t="shared" si="20"/>
        <v>19</v>
      </c>
      <c r="AX46" s="8">
        <f t="shared" si="14"/>
        <v>21</v>
      </c>
      <c r="AY46" s="8">
        <f t="shared" si="15"/>
        <v>40</v>
      </c>
      <c r="AZ46" s="8">
        <f t="shared" si="21"/>
        <v>2599</v>
      </c>
      <c r="BA46" s="8" t="str">
        <f t="shared" si="22"/>
        <v>コーンスープ</v>
      </c>
      <c r="BB46" s="8">
        <f t="shared" si="23"/>
        <v>28459</v>
      </c>
      <c r="BC46" s="8">
        <f t="shared" si="24"/>
        <v>191</v>
      </c>
      <c r="BD46" s="8">
        <f t="shared" si="25"/>
        <v>17.392502802591221</v>
      </c>
      <c r="BE46" s="8">
        <f t="shared" si="26"/>
        <v>28</v>
      </c>
      <c r="BG46" s="8">
        <f t="shared" si="27"/>
        <v>21</v>
      </c>
      <c r="BH46" s="8">
        <v>4697</v>
      </c>
      <c r="BI46" s="8" t="s">
        <v>37</v>
      </c>
      <c r="BJ46" s="25">
        <v>37425</v>
      </c>
      <c r="BK46" s="7">
        <v>75</v>
      </c>
      <c r="BL46" s="57">
        <v>11.131575444543854</v>
      </c>
      <c r="BM46" s="8">
        <v>29</v>
      </c>
      <c r="BO46" s="8">
        <f t="shared" si="28"/>
        <v>42</v>
      </c>
      <c r="BP46" s="8">
        <f t="shared" si="16"/>
        <v>19</v>
      </c>
      <c r="BQ46" s="8">
        <f t="shared" si="39"/>
        <v>21</v>
      </c>
      <c r="BR46" s="8">
        <f t="shared" si="29"/>
        <v>40</v>
      </c>
      <c r="BS46" s="8">
        <f t="shared" si="30"/>
        <v>2599</v>
      </c>
      <c r="BT46" s="8" t="str">
        <f t="shared" si="31"/>
        <v>コーンスープ</v>
      </c>
      <c r="BU46" s="8">
        <f t="shared" si="32"/>
        <v>28459</v>
      </c>
      <c r="BV46" s="8">
        <f t="shared" si="33"/>
        <v>191</v>
      </c>
      <c r="BW46" s="8">
        <f t="shared" si="34"/>
        <v>17.392502802591221</v>
      </c>
      <c r="BX46" s="8">
        <f t="shared" si="40"/>
        <v>20</v>
      </c>
      <c r="BZ46" s="8">
        <f t="shared" si="36"/>
        <v>21</v>
      </c>
      <c r="CA46" s="8">
        <v>1423</v>
      </c>
      <c r="CB46" s="8" t="s">
        <v>7</v>
      </c>
      <c r="CC46" s="25">
        <v>64078</v>
      </c>
      <c r="CD46" s="7">
        <v>322</v>
      </c>
      <c r="CE46" s="57">
        <v>7.1347162718970338</v>
      </c>
      <c r="CF46" s="8">
        <v>41</v>
      </c>
    </row>
    <row r="47" spans="1:84">
      <c r="A47" s="9">
        <v>22</v>
      </c>
      <c r="B47" s="9" t="s">
        <v>8</v>
      </c>
      <c r="C47" s="8">
        <v>9015</v>
      </c>
      <c r="D47" s="8" t="s">
        <v>55</v>
      </c>
      <c r="E47" s="9">
        <v>69966</v>
      </c>
      <c r="F47" s="9">
        <v>234</v>
      </c>
      <c r="G47" s="9">
        <v>15</v>
      </c>
      <c r="H47" s="9">
        <v>14</v>
      </c>
      <c r="I47" s="9">
        <v>13</v>
      </c>
      <c r="J47" s="9">
        <v>10</v>
      </c>
      <c r="K47" s="9">
        <v>17</v>
      </c>
      <c r="L47" s="9">
        <v>15</v>
      </c>
      <c r="M47" s="9">
        <v>17</v>
      </c>
      <c r="N47" s="9">
        <v>18</v>
      </c>
      <c r="O47" s="9">
        <v>21</v>
      </c>
      <c r="P47" s="9">
        <v>29</v>
      </c>
      <c r="Q47" s="9">
        <v>38</v>
      </c>
      <c r="R47" s="9">
        <v>27</v>
      </c>
      <c r="S47" s="8">
        <f t="shared" si="17"/>
        <v>19.5</v>
      </c>
      <c r="T47" s="8">
        <f t="shared" si="18"/>
        <v>1.5184472934472935</v>
      </c>
      <c r="U47" s="8">
        <f t="shared" si="0"/>
        <v>22.7767094017094</v>
      </c>
      <c r="V47" s="8">
        <f t="shared" si="1"/>
        <v>21.258262108262109</v>
      </c>
      <c r="W47" s="8">
        <f t="shared" si="2"/>
        <v>19.739814814814814</v>
      </c>
      <c r="X47" s="8">
        <f t="shared" si="3"/>
        <v>15.184472934472934</v>
      </c>
      <c r="Y47" s="8">
        <f t="shared" si="4"/>
        <v>25.81360398860399</v>
      </c>
      <c r="Z47" s="8">
        <f t="shared" si="5"/>
        <v>22.7767094017094</v>
      </c>
      <c r="AA47" s="8">
        <f t="shared" si="6"/>
        <v>25.81360398860399</v>
      </c>
      <c r="AB47" s="8">
        <f t="shared" si="7"/>
        <v>27.332051282051282</v>
      </c>
      <c r="AC47" s="8">
        <f t="shared" si="8"/>
        <v>31.887393162393163</v>
      </c>
      <c r="AD47" s="8">
        <f t="shared" si="9"/>
        <v>44.034971509971513</v>
      </c>
      <c r="AE47" s="8">
        <f t="shared" si="10"/>
        <v>57.700997150997154</v>
      </c>
      <c r="AF47" s="8">
        <f t="shared" si="11"/>
        <v>40.998076923076923</v>
      </c>
      <c r="AG47" s="8">
        <f t="shared" si="12"/>
        <v>29.609722222222228</v>
      </c>
      <c r="AH47" s="8">
        <f t="shared" si="13"/>
        <v>11.671648939956246</v>
      </c>
      <c r="AJ47" s="8">
        <v>28</v>
      </c>
      <c r="AK47" s="8" t="s">
        <v>151</v>
      </c>
      <c r="AL47" s="8">
        <v>4735</v>
      </c>
      <c r="AM47" s="8" t="s">
        <v>48</v>
      </c>
      <c r="AN47" s="8">
        <v>59841</v>
      </c>
      <c r="AO47" s="8">
        <v>109</v>
      </c>
      <c r="AP47" s="8">
        <v>15.939560650758818</v>
      </c>
      <c r="AQ47" s="8">
        <f t="shared" si="37"/>
        <v>726.96822887746828</v>
      </c>
      <c r="AR47" s="8">
        <f t="shared" si="38"/>
        <v>70.140582680815413</v>
      </c>
      <c r="AS47" s="8" t="str">
        <f t="shared" si="35"/>
        <v>B</v>
      </c>
      <c r="AT47" s="8">
        <f t="shared" si="41"/>
        <v>22</v>
      </c>
      <c r="AV47" s="8">
        <f t="shared" si="19"/>
        <v>28</v>
      </c>
      <c r="AW47" s="8">
        <f t="shared" si="20"/>
        <v>33</v>
      </c>
      <c r="AX47" s="8">
        <f t="shared" si="14"/>
        <v>22</v>
      </c>
      <c r="AY47" s="8">
        <f t="shared" si="15"/>
        <v>39</v>
      </c>
      <c r="AZ47" s="8">
        <f t="shared" si="21"/>
        <v>4735</v>
      </c>
      <c r="BA47" s="8" t="str">
        <f t="shared" si="22"/>
        <v>焼肉定食</v>
      </c>
      <c r="BB47" s="8">
        <f t="shared" si="23"/>
        <v>59841</v>
      </c>
      <c r="BC47" s="8">
        <f t="shared" si="24"/>
        <v>109</v>
      </c>
      <c r="BD47" s="8">
        <f t="shared" si="25"/>
        <v>15.939560650758818</v>
      </c>
      <c r="BE47" s="8">
        <f t="shared" si="26"/>
        <v>36</v>
      </c>
      <c r="BG47" s="8">
        <f t="shared" si="27"/>
        <v>22</v>
      </c>
      <c r="BH47" s="8">
        <v>7554</v>
      </c>
      <c r="BI47" s="8" t="s">
        <v>192</v>
      </c>
      <c r="BJ47" s="25">
        <v>54534</v>
      </c>
      <c r="BK47" s="7">
        <v>366</v>
      </c>
      <c r="BL47" s="57">
        <v>9.0940650497168978</v>
      </c>
      <c r="BM47" s="8">
        <v>29</v>
      </c>
      <c r="BO47" s="8">
        <f t="shared" si="28"/>
        <v>28</v>
      </c>
      <c r="BP47" s="8">
        <f t="shared" si="16"/>
        <v>33</v>
      </c>
      <c r="BQ47" s="8">
        <f t="shared" si="39"/>
        <v>22</v>
      </c>
      <c r="BR47" s="8">
        <f t="shared" si="29"/>
        <v>39</v>
      </c>
      <c r="BS47" s="8">
        <f t="shared" si="30"/>
        <v>4735</v>
      </c>
      <c r="BT47" s="8" t="str">
        <f t="shared" si="31"/>
        <v>焼肉定食</v>
      </c>
      <c r="BU47" s="8">
        <f t="shared" si="32"/>
        <v>59841</v>
      </c>
      <c r="BV47" s="8">
        <f t="shared" si="33"/>
        <v>109</v>
      </c>
      <c r="BW47" s="8">
        <f t="shared" si="34"/>
        <v>15.939560650758818</v>
      </c>
      <c r="BX47" s="8">
        <f t="shared" si="40"/>
        <v>27</v>
      </c>
      <c r="BZ47" s="8">
        <f t="shared" si="36"/>
        <v>22</v>
      </c>
      <c r="CA47" s="8">
        <v>8558</v>
      </c>
      <c r="CB47" s="8" t="s">
        <v>202</v>
      </c>
      <c r="CC47" s="25">
        <v>48954</v>
      </c>
      <c r="CD47" s="7">
        <v>246</v>
      </c>
      <c r="CE47" s="57">
        <v>5.4204232742241496</v>
      </c>
      <c r="CF47" s="8">
        <v>41</v>
      </c>
    </row>
    <row r="48" spans="1:84">
      <c r="A48" s="9">
        <v>23</v>
      </c>
      <c r="B48" s="9" t="s">
        <v>8</v>
      </c>
      <c r="C48" s="8">
        <v>6589</v>
      </c>
      <c r="D48" s="8" t="s">
        <v>91</v>
      </c>
      <c r="E48" s="9">
        <v>68655</v>
      </c>
      <c r="F48" s="9">
        <v>345</v>
      </c>
      <c r="G48" s="9">
        <v>31</v>
      </c>
      <c r="H48" s="9">
        <v>28</v>
      </c>
      <c r="I48" s="9">
        <v>24</v>
      </c>
      <c r="J48" s="9">
        <v>36</v>
      </c>
      <c r="K48" s="9">
        <v>41</v>
      </c>
      <c r="L48" s="9">
        <v>10</v>
      </c>
      <c r="M48" s="9">
        <v>26</v>
      </c>
      <c r="N48" s="9">
        <v>34</v>
      </c>
      <c r="O48" s="9">
        <v>51</v>
      </c>
      <c r="P48" s="9">
        <v>32</v>
      </c>
      <c r="Q48" s="9">
        <v>15</v>
      </c>
      <c r="R48" s="9">
        <v>17</v>
      </c>
      <c r="S48" s="8">
        <f t="shared" si="17"/>
        <v>28.75</v>
      </c>
      <c r="T48" s="8">
        <f t="shared" si="18"/>
        <v>1.0299033816425121</v>
      </c>
      <c r="U48" s="8">
        <f t="shared" si="0"/>
        <v>31.927004830917873</v>
      </c>
      <c r="V48" s="8">
        <f t="shared" si="1"/>
        <v>28.837294685990337</v>
      </c>
      <c r="W48" s="8">
        <f t="shared" si="2"/>
        <v>24.717681159420287</v>
      </c>
      <c r="X48" s="8">
        <f t="shared" si="3"/>
        <v>37.076521739130435</v>
      </c>
      <c r="Y48" s="8">
        <f t="shared" si="4"/>
        <v>42.226038647342996</v>
      </c>
      <c r="Z48" s="8">
        <f t="shared" si="5"/>
        <v>10.299033816425121</v>
      </c>
      <c r="AA48" s="8">
        <f t="shared" si="6"/>
        <v>26.777487922705312</v>
      </c>
      <c r="AB48" s="8">
        <f t="shared" si="7"/>
        <v>35.01671497584541</v>
      </c>
      <c r="AC48" s="8">
        <f t="shared" si="8"/>
        <v>52.525072463768112</v>
      </c>
      <c r="AD48" s="8">
        <f t="shared" si="9"/>
        <v>32.956908212560386</v>
      </c>
      <c r="AE48" s="8">
        <f t="shared" si="10"/>
        <v>15.448550724637681</v>
      </c>
      <c r="AF48" s="8">
        <f t="shared" si="11"/>
        <v>17.508357487922705</v>
      </c>
      <c r="AG48" s="8">
        <f t="shared" si="12"/>
        <v>29.609722222222228</v>
      </c>
      <c r="AH48" s="8">
        <f t="shared" si="13"/>
        <v>11.322108128737792</v>
      </c>
      <c r="AJ48" s="8">
        <v>22</v>
      </c>
      <c r="AK48" s="8" t="s">
        <v>153</v>
      </c>
      <c r="AL48" s="8">
        <v>9015</v>
      </c>
      <c r="AM48" s="8" t="s">
        <v>54</v>
      </c>
      <c r="AN48" s="8">
        <v>69966</v>
      </c>
      <c r="AO48" s="8">
        <v>234</v>
      </c>
      <c r="AP48" s="8">
        <v>11.671648939956246</v>
      </c>
      <c r="AQ48" s="8">
        <f t="shared" si="37"/>
        <v>738.63987781742458</v>
      </c>
      <c r="AR48" s="8">
        <f t="shared" si="38"/>
        <v>71.266706526363052</v>
      </c>
      <c r="AS48" s="8" t="str">
        <f t="shared" si="35"/>
        <v>B</v>
      </c>
      <c r="AT48" s="8">
        <f t="shared" si="41"/>
        <v>23</v>
      </c>
      <c r="AV48" s="8">
        <f t="shared" si="19"/>
        <v>22</v>
      </c>
      <c r="AW48" s="8">
        <f t="shared" si="20"/>
        <v>39</v>
      </c>
      <c r="AX48" s="8">
        <f t="shared" si="14"/>
        <v>23</v>
      </c>
      <c r="AY48" s="8">
        <f t="shared" si="15"/>
        <v>38</v>
      </c>
      <c r="AZ48" s="8">
        <f t="shared" si="21"/>
        <v>9015</v>
      </c>
      <c r="BA48" s="8" t="str">
        <f t="shared" si="22"/>
        <v>タピオカ</v>
      </c>
      <c r="BB48" s="8">
        <f t="shared" si="23"/>
        <v>69966</v>
      </c>
      <c r="BC48" s="8">
        <f t="shared" si="24"/>
        <v>234</v>
      </c>
      <c r="BD48" s="8">
        <f t="shared" si="25"/>
        <v>11.671648939956246</v>
      </c>
      <c r="BE48" s="8">
        <f t="shared" si="26"/>
        <v>38</v>
      </c>
      <c r="BG48" s="8">
        <f t="shared" si="27"/>
        <v>23</v>
      </c>
      <c r="BH48" s="8">
        <v>2599</v>
      </c>
      <c r="BI48" s="8" t="s">
        <v>73</v>
      </c>
      <c r="BJ48" s="25">
        <v>28459</v>
      </c>
      <c r="BK48" s="7">
        <v>191</v>
      </c>
      <c r="BL48" s="57">
        <v>17.392502802591221</v>
      </c>
      <c r="BM48" s="8">
        <v>28</v>
      </c>
      <c r="BO48" s="8">
        <f t="shared" si="28"/>
        <v>22</v>
      </c>
      <c r="BP48" s="8">
        <f t="shared" si="16"/>
        <v>39</v>
      </c>
      <c r="BQ48" s="8">
        <f t="shared" si="39"/>
        <v>23</v>
      </c>
      <c r="BR48" s="8">
        <f t="shared" si="29"/>
        <v>38</v>
      </c>
      <c r="BS48" s="8">
        <f t="shared" si="30"/>
        <v>9015</v>
      </c>
      <c r="BT48" s="8" t="str">
        <f t="shared" si="31"/>
        <v>タピオカ</v>
      </c>
      <c r="BU48" s="8">
        <f t="shared" si="32"/>
        <v>69966</v>
      </c>
      <c r="BV48" s="8">
        <f t="shared" si="33"/>
        <v>234</v>
      </c>
      <c r="BW48" s="8">
        <f t="shared" si="34"/>
        <v>11.671648939956246</v>
      </c>
      <c r="BX48" s="8">
        <f t="shared" si="40"/>
        <v>30</v>
      </c>
      <c r="BZ48" s="8">
        <f t="shared" si="36"/>
        <v>23</v>
      </c>
      <c r="CA48" s="8">
        <v>9018</v>
      </c>
      <c r="CB48" s="8" t="s">
        <v>190</v>
      </c>
      <c r="CC48" s="25">
        <v>109251</v>
      </c>
      <c r="CD48" s="7">
        <v>199</v>
      </c>
      <c r="CE48" s="57">
        <v>9.7920889212354645</v>
      </c>
      <c r="CF48" s="8">
        <v>39</v>
      </c>
    </row>
    <row r="49" spans="1:84">
      <c r="A49" s="9">
        <v>24</v>
      </c>
      <c r="B49" s="9" t="s">
        <v>8</v>
      </c>
      <c r="C49" s="8">
        <v>3628</v>
      </c>
      <c r="D49" s="8" t="s">
        <v>63</v>
      </c>
      <c r="E49" s="9">
        <v>66866</v>
      </c>
      <c r="F49" s="9">
        <v>134</v>
      </c>
      <c r="G49" s="9">
        <v>11</v>
      </c>
      <c r="H49" s="9">
        <v>10</v>
      </c>
      <c r="I49" s="9">
        <v>9</v>
      </c>
      <c r="J49" s="9">
        <v>8</v>
      </c>
      <c r="K49" s="9">
        <v>9</v>
      </c>
      <c r="L49" s="9">
        <v>10</v>
      </c>
      <c r="M49" s="9">
        <v>10</v>
      </c>
      <c r="N49" s="9">
        <v>13</v>
      </c>
      <c r="O49" s="9">
        <v>15</v>
      </c>
      <c r="P49" s="9">
        <v>13</v>
      </c>
      <c r="Q49" s="9">
        <v>12</v>
      </c>
      <c r="R49" s="9">
        <v>14</v>
      </c>
      <c r="S49" s="8">
        <f t="shared" si="17"/>
        <v>11.166666666666666</v>
      </c>
      <c r="T49" s="8">
        <f t="shared" si="18"/>
        <v>2.6516169154228857</v>
      </c>
      <c r="U49" s="8">
        <f t="shared" si="0"/>
        <v>29.167786069651743</v>
      </c>
      <c r="V49" s="8">
        <f t="shared" si="1"/>
        <v>26.516169154228855</v>
      </c>
      <c r="W49" s="8">
        <f t="shared" si="2"/>
        <v>23.86455223880597</v>
      </c>
      <c r="X49" s="8">
        <f t="shared" si="3"/>
        <v>21.212935323383086</v>
      </c>
      <c r="Y49" s="8">
        <f t="shared" si="4"/>
        <v>23.86455223880597</v>
      </c>
      <c r="Z49" s="8">
        <f t="shared" si="5"/>
        <v>26.516169154228855</v>
      </c>
      <c r="AA49" s="8">
        <f t="shared" si="6"/>
        <v>26.516169154228855</v>
      </c>
      <c r="AB49" s="8">
        <f t="shared" si="7"/>
        <v>34.471019900497517</v>
      </c>
      <c r="AC49" s="8">
        <f t="shared" si="8"/>
        <v>39.774253731343286</v>
      </c>
      <c r="AD49" s="8">
        <f t="shared" si="9"/>
        <v>34.471019900497517</v>
      </c>
      <c r="AE49" s="8">
        <f t="shared" si="10"/>
        <v>31.819402985074628</v>
      </c>
      <c r="AF49" s="8">
        <f t="shared" si="11"/>
        <v>37.122636815920401</v>
      </c>
      <c r="AG49" s="8">
        <f t="shared" si="12"/>
        <v>29.609722222222228</v>
      </c>
      <c r="AH49" s="8">
        <f t="shared" si="13"/>
        <v>5.6075411398184745</v>
      </c>
      <c r="AJ49" s="8">
        <v>31</v>
      </c>
      <c r="AK49" s="8" t="s">
        <v>151</v>
      </c>
      <c r="AL49" s="8">
        <v>8710</v>
      </c>
      <c r="AM49" s="8" t="s">
        <v>60</v>
      </c>
      <c r="AN49" s="8">
        <v>49153</v>
      </c>
      <c r="AO49" s="8">
        <v>247</v>
      </c>
      <c r="AP49" s="8">
        <v>11.559937971764999</v>
      </c>
      <c r="AQ49" s="8">
        <f t="shared" si="37"/>
        <v>750.19981578918953</v>
      </c>
      <c r="AR49" s="8">
        <f t="shared" si="38"/>
        <v>72.38205208464926</v>
      </c>
      <c r="AS49" s="8" t="str">
        <f t="shared" si="35"/>
        <v>B</v>
      </c>
      <c r="AT49" s="8">
        <f t="shared" si="41"/>
        <v>24</v>
      </c>
      <c r="AV49" s="8">
        <f t="shared" si="19"/>
        <v>31</v>
      </c>
      <c r="AW49" s="8">
        <f t="shared" si="20"/>
        <v>30</v>
      </c>
      <c r="AX49" s="8">
        <f t="shared" si="14"/>
        <v>24</v>
      </c>
      <c r="AY49" s="8">
        <f t="shared" si="15"/>
        <v>37</v>
      </c>
      <c r="AZ49" s="8">
        <f t="shared" si="21"/>
        <v>8710</v>
      </c>
      <c r="BA49" s="8" t="str">
        <f t="shared" si="22"/>
        <v>チーズケーキ</v>
      </c>
      <c r="BB49" s="8">
        <f t="shared" si="23"/>
        <v>49153</v>
      </c>
      <c r="BC49" s="8">
        <f t="shared" si="24"/>
        <v>247</v>
      </c>
      <c r="BD49" s="8">
        <f t="shared" si="25"/>
        <v>11.559937971764999</v>
      </c>
      <c r="BE49" s="8">
        <f t="shared" si="26"/>
        <v>33</v>
      </c>
      <c r="BG49" s="8">
        <f t="shared" si="27"/>
        <v>24</v>
      </c>
      <c r="BH49" s="8">
        <v>7984</v>
      </c>
      <c r="BI49" s="8" t="s">
        <v>37</v>
      </c>
      <c r="BJ49" s="25">
        <v>92814</v>
      </c>
      <c r="BK49" s="7">
        <v>186</v>
      </c>
      <c r="BL49" s="57">
        <v>7.7400742176879502</v>
      </c>
      <c r="BM49" s="8">
        <v>28</v>
      </c>
      <c r="BO49" s="8">
        <f t="shared" si="28"/>
        <v>31</v>
      </c>
      <c r="BP49" s="8">
        <f t="shared" si="16"/>
        <v>30</v>
      </c>
      <c r="BQ49" s="8">
        <f t="shared" si="39"/>
        <v>24</v>
      </c>
      <c r="BR49" s="8">
        <f t="shared" si="29"/>
        <v>37</v>
      </c>
      <c r="BS49" s="8">
        <f t="shared" si="30"/>
        <v>8710</v>
      </c>
      <c r="BT49" s="8" t="str">
        <f t="shared" si="31"/>
        <v>チーズケーキ</v>
      </c>
      <c r="BU49" s="8">
        <f t="shared" si="32"/>
        <v>49153</v>
      </c>
      <c r="BV49" s="8">
        <f t="shared" si="33"/>
        <v>247</v>
      </c>
      <c r="BW49" s="8">
        <f t="shared" si="34"/>
        <v>11.559937971764999</v>
      </c>
      <c r="BX49" s="8">
        <f t="shared" si="40"/>
        <v>27</v>
      </c>
      <c r="BZ49" s="8">
        <f t="shared" si="36"/>
        <v>24</v>
      </c>
      <c r="CA49" s="8">
        <v>4578</v>
      </c>
      <c r="CB49" s="8" t="s">
        <v>189</v>
      </c>
      <c r="CC49" s="25">
        <v>96075</v>
      </c>
      <c r="CD49" s="7">
        <v>175</v>
      </c>
      <c r="CE49" s="57">
        <v>9.962611736610496</v>
      </c>
      <c r="CF49" s="8">
        <v>38</v>
      </c>
    </row>
    <row r="50" spans="1:84">
      <c r="A50" s="9">
        <v>25</v>
      </c>
      <c r="B50" s="9" t="s">
        <v>8</v>
      </c>
      <c r="C50" s="8">
        <v>7336</v>
      </c>
      <c r="D50" s="8" t="s">
        <v>53</v>
      </c>
      <c r="E50" s="9">
        <v>64746</v>
      </c>
      <c r="F50" s="9">
        <v>654</v>
      </c>
      <c r="G50" s="9">
        <v>48</v>
      </c>
      <c r="H50" s="9">
        <v>65</v>
      </c>
      <c r="I50" s="9">
        <v>54</v>
      </c>
      <c r="J50" s="9">
        <v>59</v>
      </c>
      <c r="K50" s="9">
        <v>47</v>
      </c>
      <c r="L50" s="9">
        <v>54</v>
      </c>
      <c r="M50" s="9">
        <v>65</v>
      </c>
      <c r="N50" s="9">
        <v>58</v>
      </c>
      <c r="O50" s="9">
        <v>61</v>
      </c>
      <c r="P50" s="9">
        <v>58</v>
      </c>
      <c r="Q50" s="9">
        <v>39</v>
      </c>
      <c r="R50" s="9">
        <v>46</v>
      </c>
      <c r="S50" s="8">
        <f t="shared" si="17"/>
        <v>54.5</v>
      </c>
      <c r="T50" s="8">
        <f t="shared" si="18"/>
        <v>0.54329765545361874</v>
      </c>
      <c r="U50" s="8">
        <f t="shared" si="0"/>
        <v>26.078287461773698</v>
      </c>
      <c r="V50" s="8">
        <f t="shared" si="1"/>
        <v>35.314347604485221</v>
      </c>
      <c r="W50" s="8">
        <f t="shared" si="2"/>
        <v>29.338073394495414</v>
      </c>
      <c r="X50" s="8">
        <f t="shared" si="3"/>
        <v>32.054561671763508</v>
      </c>
      <c r="Y50" s="8">
        <f t="shared" si="4"/>
        <v>25.53498980632008</v>
      </c>
      <c r="Z50" s="8">
        <f t="shared" si="5"/>
        <v>29.338073394495414</v>
      </c>
      <c r="AA50" s="8">
        <f t="shared" si="6"/>
        <v>35.314347604485221</v>
      </c>
      <c r="AB50" s="8">
        <f t="shared" si="7"/>
        <v>31.511264016309887</v>
      </c>
      <c r="AC50" s="8">
        <f t="shared" si="8"/>
        <v>33.141156982670744</v>
      </c>
      <c r="AD50" s="8">
        <f t="shared" si="9"/>
        <v>31.511264016309887</v>
      </c>
      <c r="AE50" s="8">
        <f t="shared" si="10"/>
        <v>21.18860856269113</v>
      </c>
      <c r="AF50" s="8">
        <f t="shared" si="11"/>
        <v>24.991692150866463</v>
      </c>
      <c r="AG50" s="8">
        <f t="shared" si="12"/>
        <v>29.609722222222221</v>
      </c>
      <c r="AH50" s="8">
        <f t="shared" si="13"/>
        <v>4.2054420516852131</v>
      </c>
      <c r="AJ50" s="8">
        <v>23</v>
      </c>
      <c r="AK50" s="8" t="s">
        <v>153</v>
      </c>
      <c r="AL50" s="8">
        <v>6589</v>
      </c>
      <c r="AM50" s="8" t="s">
        <v>60</v>
      </c>
      <c r="AN50" s="8">
        <v>68655</v>
      </c>
      <c r="AO50" s="8">
        <v>345</v>
      </c>
      <c r="AP50" s="8">
        <v>11.322108128737792</v>
      </c>
      <c r="AQ50" s="8">
        <f t="shared" si="37"/>
        <v>761.52192391792732</v>
      </c>
      <c r="AR50" s="8">
        <f t="shared" si="38"/>
        <v>73.47445094030644</v>
      </c>
      <c r="AS50" s="8" t="str">
        <f t="shared" si="35"/>
        <v>B</v>
      </c>
      <c r="AT50" s="8">
        <f t="shared" si="41"/>
        <v>25</v>
      </c>
      <c r="AV50" s="8">
        <f t="shared" si="19"/>
        <v>23</v>
      </c>
      <c r="AW50" s="8">
        <f t="shared" si="20"/>
        <v>38</v>
      </c>
      <c r="AX50" s="8">
        <f t="shared" si="14"/>
        <v>25</v>
      </c>
      <c r="AY50" s="8">
        <f t="shared" si="15"/>
        <v>36</v>
      </c>
      <c r="AZ50" s="8">
        <f t="shared" si="21"/>
        <v>6589</v>
      </c>
      <c r="BA50" s="8" t="str">
        <f t="shared" si="22"/>
        <v>チーズケーキ</v>
      </c>
      <c r="BB50" s="8">
        <f t="shared" si="23"/>
        <v>68655</v>
      </c>
      <c r="BC50" s="8">
        <f t="shared" si="24"/>
        <v>345</v>
      </c>
      <c r="BD50" s="8">
        <f t="shared" si="25"/>
        <v>11.322108128737792</v>
      </c>
      <c r="BE50" s="8">
        <f t="shared" si="26"/>
        <v>37</v>
      </c>
      <c r="BG50" s="8">
        <f t="shared" si="27"/>
        <v>25</v>
      </c>
      <c r="BH50" s="8">
        <v>1457</v>
      </c>
      <c r="BI50" s="8" t="s">
        <v>180</v>
      </c>
      <c r="BJ50" s="25">
        <v>12974</v>
      </c>
      <c r="BK50" s="7">
        <v>26</v>
      </c>
      <c r="BL50" s="57">
        <v>35.651189368186557</v>
      </c>
      <c r="BM50" s="8">
        <v>27</v>
      </c>
      <c r="BO50" s="8">
        <f t="shared" si="28"/>
        <v>23</v>
      </c>
      <c r="BP50" s="8">
        <f t="shared" si="16"/>
        <v>38</v>
      </c>
      <c r="BQ50" s="8">
        <f t="shared" si="39"/>
        <v>25</v>
      </c>
      <c r="BR50" s="8">
        <f t="shared" si="29"/>
        <v>36</v>
      </c>
      <c r="BS50" s="8">
        <f t="shared" si="30"/>
        <v>6589</v>
      </c>
      <c r="BT50" s="8" t="str">
        <f t="shared" si="31"/>
        <v>チーズケーキ</v>
      </c>
      <c r="BU50" s="8">
        <f t="shared" si="32"/>
        <v>68655</v>
      </c>
      <c r="BV50" s="8">
        <f t="shared" si="33"/>
        <v>345</v>
      </c>
      <c r="BW50" s="8">
        <f t="shared" si="34"/>
        <v>11.322108128737792</v>
      </c>
      <c r="BX50" s="8">
        <f t="shared" si="40"/>
        <v>31</v>
      </c>
      <c r="BZ50" s="8">
        <f t="shared" si="36"/>
        <v>25</v>
      </c>
      <c r="CA50" s="8">
        <v>2507</v>
      </c>
      <c r="CB50" s="8" t="s">
        <v>33</v>
      </c>
      <c r="CC50" s="25">
        <v>44551</v>
      </c>
      <c r="CD50" s="7">
        <v>149</v>
      </c>
      <c r="CE50" s="57">
        <v>6.9154450745709832</v>
      </c>
      <c r="CF50" s="8">
        <v>38</v>
      </c>
    </row>
    <row r="51" spans="1:84">
      <c r="A51" s="9">
        <v>26</v>
      </c>
      <c r="B51" s="9" t="s">
        <v>8</v>
      </c>
      <c r="C51" s="8">
        <v>1423</v>
      </c>
      <c r="D51" s="8" t="s">
        <v>77</v>
      </c>
      <c r="E51" s="9">
        <v>64078</v>
      </c>
      <c r="F51" s="9">
        <v>322</v>
      </c>
      <c r="G51" s="9">
        <v>32</v>
      </c>
      <c r="H51" s="9">
        <v>27</v>
      </c>
      <c r="I51" s="9">
        <v>30</v>
      </c>
      <c r="J51" s="9">
        <v>28</v>
      </c>
      <c r="K51" s="9">
        <v>31</v>
      </c>
      <c r="L51" s="9">
        <v>37</v>
      </c>
      <c r="M51" s="9">
        <v>24</v>
      </c>
      <c r="N51" s="9">
        <v>14</v>
      </c>
      <c r="O51" s="9">
        <v>24</v>
      </c>
      <c r="P51" s="9">
        <v>21</v>
      </c>
      <c r="Q51" s="9">
        <v>19</v>
      </c>
      <c r="R51" s="9">
        <v>35</v>
      </c>
      <c r="S51" s="8">
        <f t="shared" si="17"/>
        <v>26.833333333333332</v>
      </c>
      <c r="T51" s="8">
        <f t="shared" si="18"/>
        <v>1.1034679089026915</v>
      </c>
      <c r="U51" s="8">
        <f t="shared" si="0"/>
        <v>35.310973084886129</v>
      </c>
      <c r="V51" s="8">
        <f t="shared" si="1"/>
        <v>29.793633540372671</v>
      </c>
      <c r="W51" s="8">
        <f t="shared" si="2"/>
        <v>33.104037267080749</v>
      </c>
      <c r="X51" s="8">
        <f t="shared" si="3"/>
        <v>30.897101449275361</v>
      </c>
      <c r="Y51" s="8">
        <f t="shared" si="4"/>
        <v>34.207505175983435</v>
      </c>
      <c r="Z51" s="8">
        <f t="shared" si="5"/>
        <v>40.828312629399583</v>
      </c>
      <c r="AA51" s="8">
        <f t="shared" si="6"/>
        <v>26.483229813664597</v>
      </c>
      <c r="AB51" s="8">
        <f t="shared" si="7"/>
        <v>15.448550724637681</v>
      </c>
      <c r="AC51" s="8">
        <f t="shared" si="8"/>
        <v>26.483229813664597</v>
      </c>
      <c r="AD51" s="8">
        <f t="shared" si="9"/>
        <v>23.172826086956523</v>
      </c>
      <c r="AE51" s="8">
        <f t="shared" si="10"/>
        <v>20.965890269151139</v>
      </c>
      <c r="AF51" s="8">
        <f t="shared" si="11"/>
        <v>38.621376811594203</v>
      </c>
      <c r="AG51" s="8">
        <f t="shared" si="12"/>
        <v>29.609722222222228</v>
      </c>
      <c r="AH51" s="8">
        <f t="shared" si="13"/>
        <v>7.1347162718970338</v>
      </c>
      <c r="AJ51" s="8">
        <v>37</v>
      </c>
      <c r="AK51" s="8" t="s">
        <v>151</v>
      </c>
      <c r="AL51" s="8">
        <v>6981</v>
      </c>
      <c r="AM51" s="8" t="s">
        <v>40</v>
      </c>
      <c r="AN51" s="8">
        <v>34587</v>
      </c>
      <c r="AO51" s="8">
        <v>63</v>
      </c>
      <c r="AP51" s="8">
        <v>11.309230755263888</v>
      </c>
      <c r="AQ51" s="8">
        <f t="shared" si="37"/>
        <v>772.83115467319124</v>
      </c>
      <c r="AR51" s="8">
        <f t="shared" si="38"/>
        <v>74.565607339356859</v>
      </c>
      <c r="AS51" s="8" t="str">
        <f t="shared" si="35"/>
        <v>B</v>
      </c>
      <c r="AT51" s="8">
        <f t="shared" si="41"/>
        <v>26</v>
      </c>
      <c r="AV51" s="8">
        <f t="shared" si="19"/>
        <v>37</v>
      </c>
      <c r="AW51" s="8">
        <f t="shared" si="20"/>
        <v>24</v>
      </c>
      <c r="AX51" s="8">
        <f t="shared" si="14"/>
        <v>26</v>
      </c>
      <c r="AY51" s="8">
        <f t="shared" si="15"/>
        <v>35</v>
      </c>
      <c r="AZ51" s="8">
        <f t="shared" si="21"/>
        <v>6981</v>
      </c>
      <c r="BA51" s="8" t="str">
        <f t="shared" si="22"/>
        <v>マグロ丼</v>
      </c>
      <c r="BB51" s="8">
        <f t="shared" si="23"/>
        <v>34587</v>
      </c>
      <c r="BC51" s="8">
        <f t="shared" si="24"/>
        <v>63</v>
      </c>
      <c r="BD51" s="8">
        <f t="shared" si="25"/>
        <v>11.309230755263888</v>
      </c>
      <c r="BE51" s="8">
        <f t="shared" si="26"/>
        <v>29</v>
      </c>
      <c r="BG51" s="8">
        <f t="shared" si="27"/>
        <v>26</v>
      </c>
      <c r="BH51" s="8">
        <v>8569</v>
      </c>
      <c r="BI51" s="8" t="s">
        <v>64</v>
      </c>
      <c r="BJ51" s="25">
        <v>18040</v>
      </c>
      <c r="BK51" s="7">
        <v>41</v>
      </c>
      <c r="BL51" s="57">
        <v>21.36261939293712</v>
      </c>
      <c r="BM51" s="8">
        <v>27</v>
      </c>
      <c r="BO51" s="8">
        <f t="shared" si="28"/>
        <v>37</v>
      </c>
      <c r="BP51" s="8">
        <f t="shared" si="16"/>
        <v>24</v>
      </c>
      <c r="BQ51" s="8">
        <f t="shared" si="39"/>
        <v>26</v>
      </c>
      <c r="BR51" s="8">
        <f t="shared" si="29"/>
        <v>35</v>
      </c>
      <c r="BS51" s="8">
        <f t="shared" si="30"/>
        <v>6981</v>
      </c>
      <c r="BT51" s="8" t="str">
        <f t="shared" si="31"/>
        <v>マグロ丼</v>
      </c>
      <c r="BU51" s="8">
        <f t="shared" si="32"/>
        <v>34587</v>
      </c>
      <c r="BV51" s="8">
        <f t="shared" si="33"/>
        <v>63</v>
      </c>
      <c r="BW51" s="8">
        <f t="shared" si="34"/>
        <v>11.309230755263888</v>
      </c>
      <c r="BX51" s="8">
        <f t="shared" si="40"/>
        <v>25</v>
      </c>
      <c r="BZ51" s="8">
        <f t="shared" si="36"/>
        <v>26</v>
      </c>
      <c r="CA51" s="8">
        <v>1205</v>
      </c>
      <c r="CB51" s="8" t="s">
        <v>28</v>
      </c>
      <c r="CC51" s="25">
        <v>59899</v>
      </c>
      <c r="CD51" s="7">
        <v>301</v>
      </c>
      <c r="CE51" s="57">
        <v>8.2976533952720377</v>
      </c>
      <c r="CF51" s="8">
        <v>37</v>
      </c>
    </row>
    <row r="52" spans="1:84">
      <c r="A52" s="9">
        <v>27</v>
      </c>
      <c r="B52" s="9" t="s">
        <v>8</v>
      </c>
      <c r="C52" s="8">
        <v>1205</v>
      </c>
      <c r="D52" s="8" t="s">
        <v>29</v>
      </c>
      <c r="E52" s="9">
        <v>59899</v>
      </c>
      <c r="F52" s="9">
        <v>301</v>
      </c>
      <c r="G52" s="9">
        <v>23</v>
      </c>
      <c r="H52" s="9">
        <v>14</v>
      </c>
      <c r="I52" s="9">
        <v>28</v>
      </c>
      <c r="J52" s="9">
        <v>26</v>
      </c>
      <c r="K52" s="9">
        <v>19</v>
      </c>
      <c r="L52" s="9">
        <v>15</v>
      </c>
      <c r="M52" s="9">
        <v>37</v>
      </c>
      <c r="N52" s="9">
        <v>34</v>
      </c>
      <c r="O52" s="9">
        <v>25</v>
      </c>
      <c r="P52" s="9">
        <v>21</v>
      </c>
      <c r="Q52" s="9">
        <v>34</v>
      </c>
      <c r="R52" s="9">
        <v>25</v>
      </c>
      <c r="S52" s="8">
        <f t="shared" si="17"/>
        <v>25.083333333333332</v>
      </c>
      <c r="T52" s="8">
        <f t="shared" si="18"/>
        <v>1.1804540420819492</v>
      </c>
      <c r="U52" s="8">
        <f t="shared" si="0"/>
        <v>27.150442967884832</v>
      </c>
      <c r="V52" s="8">
        <f t="shared" si="1"/>
        <v>16.526356589147287</v>
      </c>
      <c r="W52" s="8">
        <f t="shared" si="2"/>
        <v>33.052713178294574</v>
      </c>
      <c r="X52" s="8">
        <f t="shared" si="3"/>
        <v>30.691805094130679</v>
      </c>
      <c r="Y52" s="8">
        <f t="shared" si="4"/>
        <v>22.428626799557033</v>
      </c>
      <c r="Z52" s="8">
        <f t="shared" si="5"/>
        <v>17.706810631229239</v>
      </c>
      <c r="AA52" s="8">
        <f t="shared" si="6"/>
        <v>43.676799557032119</v>
      </c>
      <c r="AB52" s="8">
        <f t="shared" si="7"/>
        <v>40.135437430786268</v>
      </c>
      <c r="AC52" s="8">
        <f t="shared" si="8"/>
        <v>29.511351052048727</v>
      </c>
      <c r="AD52" s="8">
        <f t="shared" si="9"/>
        <v>24.789534883720933</v>
      </c>
      <c r="AE52" s="8">
        <f t="shared" si="10"/>
        <v>40.135437430786268</v>
      </c>
      <c r="AF52" s="8">
        <f t="shared" si="11"/>
        <v>29.511351052048727</v>
      </c>
      <c r="AG52" s="8">
        <f t="shared" si="12"/>
        <v>29.609722222222228</v>
      </c>
      <c r="AH52" s="8">
        <f t="shared" si="13"/>
        <v>8.2976533952720377</v>
      </c>
      <c r="AJ52" s="8">
        <v>34</v>
      </c>
      <c r="AK52" s="8" t="s">
        <v>151</v>
      </c>
      <c r="AL52" s="8">
        <v>3748</v>
      </c>
      <c r="AM52" s="8" t="s">
        <v>85</v>
      </c>
      <c r="AN52" s="8">
        <v>43758</v>
      </c>
      <c r="AO52" s="8">
        <v>442</v>
      </c>
      <c r="AP52" s="8">
        <v>11.142969641740851</v>
      </c>
      <c r="AQ52" s="8">
        <f t="shared" si="37"/>
        <v>783.97412431493206</v>
      </c>
      <c r="AR52" s="8">
        <f t="shared" si="38"/>
        <v>75.640722251425558</v>
      </c>
      <c r="AS52" s="8" t="str">
        <f t="shared" si="35"/>
        <v>B</v>
      </c>
      <c r="AT52" s="8">
        <f t="shared" si="41"/>
        <v>27</v>
      </c>
      <c r="AV52" s="8">
        <f t="shared" si="19"/>
        <v>34</v>
      </c>
      <c r="AW52" s="8">
        <f t="shared" si="20"/>
        <v>27</v>
      </c>
      <c r="AX52" s="8">
        <f t="shared" si="14"/>
        <v>27</v>
      </c>
      <c r="AY52" s="8">
        <f t="shared" si="15"/>
        <v>34</v>
      </c>
      <c r="AZ52" s="8">
        <f t="shared" si="21"/>
        <v>3748</v>
      </c>
      <c r="BA52" s="8" t="str">
        <f t="shared" si="22"/>
        <v>パン(大)</v>
      </c>
      <c r="BB52" s="8">
        <f t="shared" si="23"/>
        <v>43758</v>
      </c>
      <c r="BC52" s="8">
        <f t="shared" si="24"/>
        <v>442</v>
      </c>
      <c r="BD52" s="8">
        <f t="shared" si="25"/>
        <v>11.142969641740851</v>
      </c>
      <c r="BE52" s="8">
        <f t="shared" si="26"/>
        <v>30</v>
      </c>
      <c r="BG52" s="8">
        <f t="shared" si="27"/>
        <v>27</v>
      </c>
      <c r="BH52" s="8">
        <v>6045</v>
      </c>
      <c r="BI52" s="8" t="s">
        <v>43</v>
      </c>
      <c r="BJ52" s="25">
        <v>19461</v>
      </c>
      <c r="BK52" s="7">
        <v>39</v>
      </c>
      <c r="BL52" s="57">
        <v>17.49512245713791</v>
      </c>
      <c r="BM52" s="8">
        <v>27</v>
      </c>
      <c r="BO52" s="8">
        <f t="shared" si="28"/>
        <v>34</v>
      </c>
      <c r="BP52" s="8">
        <f t="shared" si="16"/>
        <v>27</v>
      </c>
      <c r="BQ52" s="8">
        <f t="shared" si="39"/>
        <v>27</v>
      </c>
      <c r="BR52" s="8">
        <f t="shared" si="29"/>
        <v>34</v>
      </c>
      <c r="BS52" s="8">
        <f t="shared" si="30"/>
        <v>3748</v>
      </c>
      <c r="BT52" s="8" t="str">
        <f t="shared" si="31"/>
        <v>パン(大)</v>
      </c>
      <c r="BU52" s="8">
        <f t="shared" si="32"/>
        <v>43758</v>
      </c>
      <c r="BV52" s="8">
        <f t="shared" si="33"/>
        <v>442</v>
      </c>
      <c r="BW52" s="8">
        <f t="shared" si="34"/>
        <v>11.142969641740851</v>
      </c>
      <c r="BX52" s="8">
        <f t="shared" si="40"/>
        <v>27</v>
      </c>
      <c r="BZ52" s="8">
        <f t="shared" si="36"/>
        <v>27</v>
      </c>
      <c r="CA52" s="8">
        <v>1244</v>
      </c>
      <c r="CB52" s="8" t="s">
        <v>92</v>
      </c>
      <c r="CC52" s="25">
        <v>53867</v>
      </c>
      <c r="CD52" s="7">
        <v>83</v>
      </c>
      <c r="CE52" s="57">
        <v>7.5085850413186845</v>
      </c>
      <c r="CF52" s="8">
        <v>37</v>
      </c>
    </row>
    <row r="53" spans="1:84">
      <c r="A53" s="9">
        <v>28</v>
      </c>
      <c r="B53" s="9" t="s">
        <v>127</v>
      </c>
      <c r="C53" s="8">
        <v>4735</v>
      </c>
      <c r="D53" s="8" t="s">
        <v>48</v>
      </c>
      <c r="E53" s="9">
        <v>59841</v>
      </c>
      <c r="F53" s="9">
        <v>109</v>
      </c>
      <c r="G53" s="9">
        <v>10</v>
      </c>
      <c r="H53" s="9">
        <v>1</v>
      </c>
      <c r="I53" s="9">
        <v>9</v>
      </c>
      <c r="J53" s="9">
        <v>5</v>
      </c>
      <c r="K53" s="9">
        <v>7</v>
      </c>
      <c r="L53" s="9">
        <v>11</v>
      </c>
      <c r="M53" s="9">
        <v>6</v>
      </c>
      <c r="N53" s="9">
        <v>5</v>
      </c>
      <c r="O53" s="9">
        <v>9</v>
      </c>
      <c r="P53" s="9">
        <v>21</v>
      </c>
      <c r="Q53" s="9">
        <v>11</v>
      </c>
      <c r="R53" s="9">
        <v>14</v>
      </c>
      <c r="S53" s="8">
        <f t="shared" si="17"/>
        <v>9.0833333333333339</v>
      </c>
      <c r="T53" s="8">
        <f t="shared" si="18"/>
        <v>3.2597859327217122</v>
      </c>
      <c r="U53" s="8">
        <f t="shared" si="0"/>
        <v>32.597859327217122</v>
      </c>
      <c r="V53" s="8">
        <f t="shared" si="1"/>
        <v>3.2597859327217122</v>
      </c>
      <c r="W53" s="8">
        <f t="shared" si="2"/>
        <v>29.33807339449541</v>
      </c>
      <c r="X53" s="8">
        <f t="shared" si="3"/>
        <v>16.298929663608561</v>
      </c>
      <c r="Y53" s="8">
        <f t="shared" si="4"/>
        <v>22.818501529051986</v>
      </c>
      <c r="Z53" s="8">
        <f t="shared" si="5"/>
        <v>35.857645259938835</v>
      </c>
      <c r="AA53" s="8">
        <f t="shared" si="6"/>
        <v>19.558715596330273</v>
      </c>
      <c r="AB53" s="8">
        <f t="shared" si="7"/>
        <v>16.298929663608561</v>
      </c>
      <c r="AC53" s="8">
        <f t="shared" si="8"/>
        <v>29.33807339449541</v>
      </c>
      <c r="AD53" s="8">
        <f t="shared" si="9"/>
        <v>68.455504587155957</v>
      </c>
      <c r="AE53" s="8">
        <f t="shared" si="10"/>
        <v>35.857645259938835</v>
      </c>
      <c r="AF53" s="8">
        <f t="shared" si="11"/>
        <v>45.637003058103971</v>
      </c>
      <c r="AG53" s="8">
        <f t="shared" si="12"/>
        <v>29.609722222222221</v>
      </c>
      <c r="AH53" s="8">
        <f t="shared" si="13"/>
        <v>15.939560650758818</v>
      </c>
      <c r="AJ53" s="8">
        <v>35</v>
      </c>
      <c r="AK53" s="8" t="s">
        <v>151</v>
      </c>
      <c r="AL53" s="8">
        <v>4697</v>
      </c>
      <c r="AM53" s="8" t="s">
        <v>37</v>
      </c>
      <c r="AN53" s="8">
        <v>37425</v>
      </c>
      <c r="AO53" s="8">
        <v>75</v>
      </c>
      <c r="AP53" s="8">
        <v>11.131575444543854</v>
      </c>
      <c r="AQ53" s="8">
        <f t="shared" si="37"/>
        <v>795.1056997594759</v>
      </c>
      <c r="AR53" s="8">
        <f t="shared" si="38"/>
        <v>76.714737809218761</v>
      </c>
      <c r="AS53" s="8" t="str">
        <f t="shared" si="35"/>
        <v>B</v>
      </c>
      <c r="AT53" s="8">
        <f t="shared" si="41"/>
        <v>28</v>
      </c>
      <c r="AV53" s="8">
        <f t="shared" si="19"/>
        <v>35</v>
      </c>
      <c r="AW53" s="8">
        <f t="shared" si="20"/>
        <v>26</v>
      </c>
      <c r="AX53" s="8">
        <f t="shared" si="14"/>
        <v>28</v>
      </c>
      <c r="AY53" s="8">
        <f t="shared" si="15"/>
        <v>33</v>
      </c>
      <c r="AZ53" s="8">
        <f t="shared" si="21"/>
        <v>4697</v>
      </c>
      <c r="BA53" s="8" t="str">
        <f t="shared" si="22"/>
        <v>カルボナーラ</v>
      </c>
      <c r="BB53" s="8">
        <f t="shared" si="23"/>
        <v>37425</v>
      </c>
      <c r="BC53" s="8">
        <f t="shared" si="24"/>
        <v>75</v>
      </c>
      <c r="BD53" s="8">
        <f t="shared" si="25"/>
        <v>11.131575444543854</v>
      </c>
      <c r="BE53" s="8">
        <f t="shared" si="26"/>
        <v>29</v>
      </c>
      <c r="BG53" s="8">
        <f t="shared" si="27"/>
        <v>28</v>
      </c>
      <c r="BH53" s="8">
        <v>5690</v>
      </c>
      <c r="BI53" s="8" t="s">
        <v>35</v>
      </c>
      <c r="BJ53" s="25">
        <v>14970</v>
      </c>
      <c r="BK53" s="7">
        <v>30</v>
      </c>
      <c r="BL53" s="57">
        <v>26.262115516348508</v>
      </c>
      <c r="BM53" s="8">
        <v>26</v>
      </c>
      <c r="BO53" s="8">
        <f t="shared" si="28"/>
        <v>35</v>
      </c>
      <c r="BP53" s="8">
        <f t="shared" si="16"/>
        <v>26</v>
      </c>
      <c r="BQ53" s="8">
        <f t="shared" si="39"/>
        <v>28</v>
      </c>
      <c r="BR53" s="8">
        <f t="shared" si="29"/>
        <v>33</v>
      </c>
      <c r="BS53" s="8">
        <f t="shared" si="30"/>
        <v>4697</v>
      </c>
      <c r="BT53" s="8" t="str">
        <f t="shared" si="31"/>
        <v>カルボナーラ</v>
      </c>
      <c r="BU53" s="8">
        <f t="shared" si="32"/>
        <v>37425</v>
      </c>
      <c r="BV53" s="8">
        <f t="shared" si="33"/>
        <v>75</v>
      </c>
      <c r="BW53" s="8">
        <f t="shared" si="34"/>
        <v>11.131575444543854</v>
      </c>
      <c r="BX53" s="8">
        <f t="shared" si="40"/>
        <v>27</v>
      </c>
      <c r="BZ53" s="8">
        <f t="shared" si="36"/>
        <v>28</v>
      </c>
      <c r="CA53" s="8">
        <v>5844</v>
      </c>
      <c r="CB53" s="8" t="s">
        <v>45</v>
      </c>
      <c r="CC53" s="25">
        <v>76814</v>
      </c>
      <c r="CD53" s="7">
        <v>386</v>
      </c>
      <c r="CE53" s="57">
        <v>10.358856580433853</v>
      </c>
      <c r="CF53" s="8">
        <v>34</v>
      </c>
    </row>
    <row r="54" spans="1:84">
      <c r="A54" s="9">
        <v>29</v>
      </c>
      <c r="B54" s="9" t="s">
        <v>127</v>
      </c>
      <c r="C54" s="8">
        <v>7554</v>
      </c>
      <c r="D54" s="8" t="s">
        <v>47</v>
      </c>
      <c r="E54" s="9">
        <v>54534</v>
      </c>
      <c r="F54" s="9">
        <v>366</v>
      </c>
      <c r="G54" s="9">
        <v>32</v>
      </c>
      <c r="H54" s="9">
        <v>29</v>
      </c>
      <c r="I54" s="9">
        <v>41</v>
      </c>
      <c r="J54" s="9">
        <v>15</v>
      </c>
      <c r="K54" s="9">
        <v>16</v>
      </c>
      <c r="L54" s="9">
        <v>34</v>
      </c>
      <c r="M54" s="9">
        <v>47</v>
      </c>
      <c r="N54" s="9">
        <v>28</v>
      </c>
      <c r="O54" s="9">
        <v>26</v>
      </c>
      <c r="P54" s="9">
        <v>24</v>
      </c>
      <c r="Q54" s="9">
        <v>32</v>
      </c>
      <c r="R54" s="9">
        <v>42</v>
      </c>
      <c r="S54" s="8">
        <f t="shared" si="17"/>
        <v>30.5</v>
      </c>
      <c r="T54" s="8">
        <f t="shared" si="18"/>
        <v>0.97081056466302362</v>
      </c>
      <c r="U54" s="8">
        <f t="shared" si="0"/>
        <v>31.065938069216756</v>
      </c>
      <c r="V54" s="8">
        <f t="shared" si="1"/>
        <v>28.153506375227686</v>
      </c>
      <c r="W54" s="8">
        <f t="shared" si="2"/>
        <v>39.803233151183967</v>
      </c>
      <c r="X54" s="8">
        <f t="shared" si="3"/>
        <v>14.562158469945354</v>
      </c>
      <c r="Y54" s="8">
        <f t="shared" si="4"/>
        <v>15.532969034608378</v>
      </c>
      <c r="Z54" s="8">
        <f t="shared" si="5"/>
        <v>33.007559198542801</v>
      </c>
      <c r="AA54" s="8">
        <f t="shared" si="6"/>
        <v>45.628096539162108</v>
      </c>
      <c r="AB54" s="8">
        <f t="shared" si="7"/>
        <v>27.18269581056466</v>
      </c>
      <c r="AC54" s="8">
        <f t="shared" si="8"/>
        <v>25.241074681238615</v>
      </c>
      <c r="AD54" s="8">
        <f t="shared" si="9"/>
        <v>23.299453551912567</v>
      </c>
      <c r="AE54" s="8">
        <f t="shared" si="10"/>
        <v>31.065938069216756</v>
      </c>
      <c r="AF54" s="8">
        <f t="shared" si="11"/>
        <v>40.774043715846993</v>
      </c>
      <c r="AG54" s="8">
        <f t="shared" si="12"/>
        <v>29.609722222222221</v>
      </c>
      <c r="AH54" s="8">
        <f t="shared" si="13"/>
        <v>9.0940650497168978</v>
      </c>
      <c r="AJ54" s="8">
        <v>20</v>
      </c>
      <c r="AK54" s="8" t="s">
        <v>153</v>
      </c>
      <c r="AL54" s="8">
        <v>5844</v>
      </c>
      <c r="AM54" s="8" t="s">
        <v>45</v>
      </c>
      <c r="AN54" s="8">
        <v>76814</v>
      </c>
      <c r="AO54" s="8">
        <v>386</v>
      </c>
      <c r="AP54" s="8">
        <v>10.358856580433853</v>
      </c>
      <c r="AQ54" s="8">
        <f t="shared" si="37"/>
        <v>805.46455633990979</v>
      </c>
      <c r="AR54" s="8">
        <f t="shared" si="38"/>
        <v>77.714198593881321</v>
      </c>
      <c r="AS54" s="8" t="str">
        <f t="shared" si="35"/>
        <v>B</v>
      </c>
      <c r="AT54" s="8">
        <f t="shared" si="41"/>
        <v>29</v>
      </c>
      <c r="AV54" s="8">
        <f t="shared" si="19"/>
        <v>20</v>
      </c>
      <c r="AW54" s="8">
        <f t="shared" si="20"/>
        <v>41</v>
      </c>
      <c r="AX54" s="8">
        <f t="shared" si="14"/>
        <v>29</v>
      </c>
      <c r="AY54" s="8">
        <f t="shared" si="15"/>
        <v>32</v>
      </c>
      <c r="AZ54" s="8">
        <f t="shared" si="21"/>
        <v>5844</v>
      </c>
      <c r="BA54" s="8" t="str">
        <f t="shared" si="22"/>
        <v>チョコケーキ</v>
      </c>
      <c r="BB54" s="8">
        <f t="shared" si="23"/>
        <v>76814</v>
      </c>
      <c r="BC54" s="8">
        <f t="shared" si="24"/>
        <v>386</v>
      </c>
      <c r="BD54" s="8">
        <f t="shared" si="25"/>
        <v>10.358856580433853</v>
      </c>
      <c r="BE54" s="8">
        <f t="shared" si="26"/>
        <v>36</v>
      </c>
      <c r="BG54" s="8">
        <f t="shared" si="27"/>
        <v>29</v>
      </c>
      <c r="BH54" s="8">
        <v>3211</v>
      </c>
      <c r="BI54" s="8" t="s">
        <v>184</v>
      </c>
      <c r="BJ54" s="25">
        <v>15847</v>
      </c>
      <c r="BK54" s="7">
        <v>53</v>
      </c>
      <c r="BL54" s="57">
        <v>20.746297275491777</v>
      </c>
      <c r="BM54" s="8">
        <v>26</v>
      </c>
      <c r="BO54" s="8">
        <f t="shared" si="28"/>
        <v>20</v>
      </c>
      <c r="BP54" s="8">
        <f t="shared" si="16"/>
        <v>41</v>
      </c>
      <c r="BQ54" s="8">
        <f t="shared" si="39"/>
        <v>29</v>
      </c>
      <c r="BR54" s="8">
        <f t="shared" si="29"/>
        <v>32</v>
      </c>
      <c r="BS54" s="8">
        <f t="shared" si="30"/>
        <v>5844</v>
      </c>
      <c r="BT54" s="8" t="str">
        <f t="shared" si="31"/>
        <v>チョコケーキ</v>
      </c>
      <c r="BU54" s="8">
        <f t="shared" si="32"/>
        <v>76814</v>
      </c>
      <c r="BV54" s="8">
        <f t="shared" si="33"/>
        <v>386</v>
      </c>
      <c r="BW54" s="8">
        <f t="shared" si="34"/>
        <v>10.358856580433853</v>
      </c>
      <c r="BX54" s="8">
        <f t="shared" si="40"/>
        <v>34</v>
      </c>
      <c r="BZ54" s="8">
        <f t="shared" si="36"/>
        <v>29</v>
      </c>
      <c r="CA54" s="8">
        <v>7554</v>
      </c>
      <c r="CB54" s="8" t="s">
        <v>192</v>
      </c>
      <c r="CC54" s="25">
        <v>54534</v>
      </c>
      <c r="CD54" s="7">
        <v>366</v>
      </c>
      <c r="CE54" s="57">
        <v>9.0940650497168978</v>
      </c>
      <c r="CF54" s="8">
        <v>33</v>
      </c>
    </row>
    <row r="55" spans="1:84">
      <c r="A55" s="9">
        <v>30</v>
      </c>
      <c r="B55" s="9" t="s">
        <v>127</v>
      </c>
      <c r="C55" s="8">
        <v>1244</v>
      </c>
      <c r="D55" s="8" t="s">
        <v>93</v>
      </c>
      <c r="E55" s="9">
        <v>53867</v>
      </c>
      <c r="F55" s="9">
        <v>83</v>
      </c>
      <c r="G55" s="9">
        <v>8</v>
      </c>
      <c r="H55" s="9">
        <v>7</v>
      </c>
      <c r="I55" s="9">
        <v>8</v>
      </c>
      <c r="J55" s="9">
        <v>6</v>
      </c>
      <c r="K55" s="9">
        <v>9</v>
      </c>
      <c r="L55" s="9">
        <v>5</v>
      </c>
      <c r="M55" s="9">
        <v>3</v>
      </c>
      <c r="N55" s="9">
        <v>8</v>
      </c>
      <c r="O55" s="9">
        <v>5</v>
      </c>
      <c r="P55" s="9">
        <v>7</v>
      </c>
      <c r="Q55" s="9">
        <v>8</v>
      </c>
      <c r="R55" s="9">
        <v>9</v>
      </c>
      <c r="S55" s="8">
        <f t="shared" si="17"/>
        <v>6.916666666666667</v>
      </c>
      <c r="T55" s="8">
        <f t="shared" si="18"/>
        <v>4.2809236947791165</v>
      </c>
      <c r="U55" s="8">
        <f t="shared" si="0"/>
        <v>34.247389558232932</v>
      </c>
      <c r="V55" s="8">
        <f t="shared" si="1"/>
        <v>29.966465863453816</v>
      </c>
      <c r="W55" s="8">
        <f t="shared" si="2"/>
        <v>34.247389558232932</v>
      </c>
      <c r="X55" s="8">
        <f t="shared" si="3"/>
        <v>25.685542168674701</v>
      </c>
      <c r="Y55" s="8">
        <f t="shared" si="4"/>
        <v>38.528313253012051</v>
      </c>
      <c r="Z55" s="8">
        <f t="shared" si="5"/>
        <v>21.404618473895582</v>
      </c>
      <c r="AA55" s="8">
        <f t="shared" si="6"/>
        <v>12.84277108433735</v>
      </c>
      <c r="AB55" s="8">
        <f t="shared" si="7"/>
        <v>34.247389558232932</v>
      </c>
      <c r="AC55" s="8">
        <f t="shared" si="8"/>
        <v>21.404618473895582</v>
      </c>
      <c r="AD55" s="8">
        <f t="shared" si="9"/>
        <v>29.966465863453816</v>
      </c>
      <c r="AE55" s="8">
        <f t="shared" si="10"/>
        <v>34.247389558232932</v>
      </c>
      <c r="AF55" s="8">
        <f t="shared" si="11"/>
        <v>38.528313253012051</v>
      </c>
      <c r="AG55" s="8">
        <f t="shared" si="12"/>
        <v>29.609722222222228</v>
      </c>
      <c r="AH55" s="8">
        <f t="shared" si="13"/>
        <v>7.5085850413186845</v>
      </c>
      <c r="AJ55" s="8">
        <v>39</v>
      </c>
      <c r="AK55" s="8" t="s">
        <v>151</v>
      </c>
      <c r="AL55" s="8">
        <v>7589</v>
      </c>
      <c r="AM55" s="8" t="s">
        <v>50</v>
      </c>
      <c r="AN55" s="8">
        <v>33932</v>
      </c>
      <c r="AO55" s="8">
        <v>68</v>
      </c>
      <c r="AP55" s="8">
        <v>10.30432229541673</v>
      </c>
      <c r="AQ55" s="8">
        <f t="shared" si="37"/>
        <v>815.76887863532647</v>
      </c>
      <c r="AR55" s="8">
        <f t="shared" si="38"/>
        <v>78.708397709085389</v>
      </c>
      <c r="AS55" s="8" t="str">
        <f t="shared" si="35"/>
        <v>B</v>
      </c>
      <c r="AT55" s="8">
        <f t="shared" si="41"/>
        <v>30</v>
      </c>
      <c r="AV55" s="8">
        <f t="shared" si="19"/>
        <v>39</v>
      </c>
      <c r="AW55" s="8">
        <f t="shared" si="20"/>
        <v>22</v>
      </c>
      <c r="AX55" s="8">
        <f t="shared" si="14"/>
        <v>30</v>
      </c>
      <c r="AY55" s="8">
        <f t="shared" si="15"/>
        <v>31</v>
      </c>
      <c r="AZ55" s="8">
        <f t="shared" si="21"/>
        <v>7589</v>
      </c>
      <c r="BA55" s="8" t="str">
        <f t="shared" si="22"/>
        <v>ペペロンチーノ</v>
      </c>
      <c r="BB55" s="8">
        <f t="shared" si="23"/>
        <v>33932</v>
      </c>
      <c r="BC55" s="8">
        <f t="shared" si="24"/>
        <v>68</v>
      </c>
      <c r="BD55" s="8">
        <f t="shared" si="25"/>
        <v>10.30432229541673</v>
      </c>
      <c r="BE55" s="8">
        <f t="shared" si="26"/>
        <v>26</v>
      </c>
      <c r="BG55" s="8">
        <f t="shared" si="27"/>
        <v>30</v>
      </c>
      <c r="BH55" s="8">
        <v>7589</v>
      </c>
      <c r="BI55" s="8" t="s">
        <v>50</v>
      </c>
      <c r="BJ55" s="25">
        <v>33932</v>
      </c>
      <c r="BK55" s="7">
        <v>68</v>
      </c>
      <c r="BL55" s="57">
        <v>10.30432229541673</v>
      </c>
      <c r="BM55" s="8">
        <v>26</v>
      </c>
      <c r="BO55" s="8">
        <f t="shared" si="28"/>
        <v>39</v>
      </c>
      <c r="BP55" s="8">
        <f t="shared" si="16"/>
        <v>22</v>
      </c>
      <c r="BQ55" s="8">
        <f t="shared" si="39"/>
        <v>30</v>
      </c>
      <c r="BR55" s="8">
        <f t="shared" si="29"/>
        <v>31</v>
      </c>
      <c r="BS55" s="8">
        <f t="shared" si="30"/>
        <v>7589</v>
      </c>
      <c r="BT55" s="8" t="str">
        <f t="shared" si="31"/>
        <v>ペペロンチーノ</v>
      </c>
      <c r="BU55" s="8">
        <f t="shared" si="32"/>
        <v>33932</v>
      </c>
      <c r="BV55" s="8">
        <f t="shared" si="33"/>
        <v>68</v>
      </c>
      <c r="BW55" s="8">
        <f t="shared" si="34"/>
        <v>10.30432229541673</v>
      </c>
      <c r="BX55" s="8">
        <f t="shared" si="40"/>
        <v>26</v>
      </c>
      <c r="BZ55" s="8">
        <f t="shared" si="36"/>
        <v>30</v>
      </c>
      <c r="CA55" s="8">
        <v>6589</v>
      </c>
      <c r="CB55" s="8" t="s">
        <v>60</v>
      </c>
      <c r="CC55" s="25">
        <v>68655</v>
      </c>
      <c r="CD55" s="7">
        <v>345</v>
      </c>
      <c r="CE55" s="57">
        <v>11.322108128737792</v>
      </c>
      <c r="CF55" s="8">
        <v>31</v>
      </c>
    </row>
    <row r="56" spans="1:84">
      <c r="A56" s="9">
        <v>31</v>
      </c>
      <c r="B56" s="9" t="s">
        <v>127</v>
      </c>
      <c r="C56" s="8">
        <v>8710</v>
      </c>
      <c r="D56" s="8" t="s">
        <v>61</v>
      </c>
      <c r="E56" s="9">
        <v>49153</v>
      </c>
      <c r="F56" s="9">
        <v>247</v>
      </c>
      <c r="G56" s="9">
        <v>24</v>
      </c>
      <c r="H56" s="9">
        <v>23</v>
      </c>
      <c r="I56" s="9">
        <v>26</v>
      </c>
      <c r="J56" s="9">
        <v>38</v>
      </c>
      <c r="K56" s="9">
        <v>19</v>
      </c>
      <c r="L56" s="9">
        <v>17</v>
      </c>
      <c r="M56" s="9">
        <v>15</v>
      </c>
      <c r="N56" s="9">
        <v>32</v>
      </c>
      <c r="O56" s="9">
        <v>11</v>
      </c>
      <c r="P56" s="9">
        <v>15</v>
      </c>
      <c r="Q56" s="9">
        <v>10</v>
      </c>
      <c r="R56" s="9">
        <v>17</v>
      </c>
      <c r="S56" s="8">
        <f t="shared" si="17"/>
        <v>20.583333333333332</v>
      </c>
      <c r="T56" s="8">
        <f t="shared" si="18"/>
        <v>1.4385290148448042</v>
      </c>
      <c r="U56" s="8">
        <f t="shared" si="0"/>
        <v>34.5246963562753</v>
      </c>
      <c r="V56" s="8">
        <f t="shared" si="1"/>
        <v>33.086167341430496</v>
      </c>
      <c r="W56" s="8">
        <f t="shared" si="2"/>
        <v>37.401754385964907</v>
      </c>
      <c r="X56" s="8">
        <f t="shared" si="3"/>
        <v>54.664102564102564</v>
      </c>
      <c r="Y56" s="8">
        <f t="shared" si="4"/>
        <v>27.332051282051282</v>
      </c>
      <c r="Z56" s="8">
        <f t="shared" si="5"/>
        <v>24.454993252361671</v>
      </c>
      <c r="AA56" s="8">
        <f t="shared" si="6"/>
        <v>21.577935222672064</v>
      </c>
      <c r="AB56" s="8">
        <f t="shared" si="7"/>
        <v>46.032928475033735</v>
      </c>
      <c r="AC56" s="8">
        <f t="shared" si="8"/>
        <v>15.823819163292846</v>
      </c>
      <c r="AD56" s="8">
        <f t="shared" si="9"/>
        <v>21.577935222672064</v>
      </c>
      <c r="AE56" s="8">
        <f t="shared" si="10"/>
        <v>14.385290148448043</v>
      </c>
      <c r="AF56" s="8">
        <f t="shared" si="11"/>
        <v>24.454993252361671</v>
      </c>
      <c r="AG56" s="8">
        <f t="shared" si="12"/>
        <v>29.609722222222221</v>
      </c>
      <c r="AH56" s="8">
        <f t="shared" si="13"/>
        <v>11.559937971764999</v>
      </c>
      <c r="AJ56" s="8">
        <v>15</v>
      </c>
      <c r="AK56" s="8" t="s">
        <v>153</v>
      </c>
      <c r="AL56" s="8">
        <v>4578</v>
      </c>
      <c r="AM56" s="8" t="s">
        <v>75</v>
      </c>
      <c r="AN56" s="8">
        <v>96075</v>
      </c>
      <c r="AO56" s="8">
        <v>175</v>
      </c>
      <c r="AP56" s="8">
        <v>9.962611736610496</v>
      </c>
      <c r="AQ56" s="8">
        <f t="shared" si="37"/>
        <v>825.73149037193696</v>
      </c>
      <c r="AR56" s="8">
        <f t="shared" si="38"/>
        <v>79.669627326103992</v>
      </c>
      <c r="AS56" s="8" t="str">
        <f t="shared" si="35"/>
        <v>B</v>
      </c>
      <c r="AT56" s="8">
        <f t="shared" si="41"/>
        <v>31</v>
      </c>
      <c r="AV56" s="8">
        <f t="shared" si="19"/>
        <v>15</v>
      </c>
      <c r="AW56" s="8">
        <f t="shared" si="20"/>
        <v>46</v>
      </c>
      <c r="AX56" s="8">
        <f t="shared" si="14"/>
        <v>31</v>
      </c>
      <c r="AY56" s="8">
        <f t="shared" si="15"/>
        <v>30</v>
      </c>
      <c r="AZ56" s="8">
        <f t="shared" si="21"/>
        <v>4578</v>
      </c>
      <c r="BA56" s="8" t="str">
        <f t="shared" si="22"/>
        <v>コロッケ定食</v>
      </c>
      <c r="BB56" s="8">
        <f t="shared" si="23"/>
        <v>96075</v>
      </c>
      <c r="BC56" s="8">
        <f t="shared" si="24"/>
        <v>175</v>
      </c>
      <c r="BD56" s="8">
        <f t="shared" si="25"/>
        <v>9.962611736610496</v>
      </c>
      <c r="BE56" s="8">
        <f t="shared" si="26"/>
        <v>37</v>
      </c>
      <c r="BG56" s="8">
        <f t="shared" si="27"/>
        <v>31</v>
      </c>
      <c r="BH56" s="8">
        <v>1205</v>
      </c>
      <c r="BI56" s="8" t="s">
        <v>28</v>
      </c>
      <c r="BJ56" s="25">
        <v>59899</v>
      </c>
      <c r="BK56" s="7">
        <v>301</v>
      </c>
      <c r="BL56" s="57">
        <v>8.2976533952720377</v>
      </c>
      <c r="BM56" s="8">
        <v>26</v>
      </c>
      <c r="BO56" s="8">
        <f t="shared" si="28"/>
        <v>15</v>
      </c>
      <c r="BP56" s="8">
        <f t="shared" si="16"/>
        <v>46</v>
      </c>
      <c r="BQ56" s="8">
        <f t="shared" si="39"/>
        <v>31</v>
      </c>
      <c r="BR56" s="8">
        <f t="shared" si="29"/>
        <v>30</v>
      </c>
      <c r="BS56" s="8">
        <f t="shared" si="30"/>
        <v>4578</v>
      </c>
      <c r="BT56" s="8" t="str">
        <f t="shared" si="31"/>
        <v>コロッケ定食</v>
      </c>
      <c r="BU56" s="8">
        <f t="shared" si="32"/>
        <v>96075</v>
      </c>
      <c r="BV56" s="8">
        <f t="shared" si="33"/>
        <v>175</v>
      </c>
      <c r="BW56" s="8">
        <f t="shared" si="34"/>
        <v>9.962611736610496</v>
      </c>
      <c r="BX56" s="8">
        <f t="shared" si="40"/>
        <v>38</v>
      </c>
      <c r="BZ56" s="8">
        <f t="shared" si="36"/>
        <v>31</v>
      </c>
      <c r="CA56" s="8">
        <v>9015</v>
      </c>
      <c r="CB56" s="8" t="s">
        <v>54</v>
      </c>
      <c r="CC56" s="25">
        <v>69966</v>
      </c>
      <c r="CD56" s="7">
        <v>234</v>
      </c>
      <c r="CE56" s="57">
        <v>11.671648939956246</v>
      </c>
      <c r="CF56" s="8">
        <v>30</v>
      </c>
    </row>
    <row r="57" spans="1:84">
      <c r="A57" s="9">
        <v>32</v>
      </c>
      <c r="B57" s="9" t="s">
        <v>127</v>
      </c>
      <c r="C57" s="8">
        <v>8558</v>
      </c>
      <c r="D57" s="8" t="s">
        <v>69</v>
      </c>
      <c r="E57" s="9">
        <v>48954</v>
      </c>
      <c r="F57" s="9">
        <v>246</v>
      </c>
      <c r="G57" s="9">
        <v>24</v>
      </c>
      <c r="H57" s="9">
        <v>20</v>
      </c>
      <c r="I57" s="9">
        <v>19</v>
      </c>
      <c r="J57" s="9">
        <v>18</v>
      </c>
      <c r="K57" s="9">
        <v>25</v>
      </c>
      <c r="L57" s="9">
        <v>12</v>
      </c>
      <c r="M57" s="9">
        <v>23</v>
      </c>
      <c r="N57" s="9">
        <v>24</v>
      </c>
      <c r="O57" s="9">
        <v>16</v>
      </c>
      <c r="P57" s="9">
        <v>19</v>
      </c>
      <c r="Q57" s="9">
        <v>22</v>
      </c>
      <c r="R57" s="9">
        <v>24</v>
      </c>
      <c r="S57" s="8">
        <f t="shared" si="17"/>
        <v>20.5</v>
      </c>
      <c r="T57" s="8">
        <f t="shared" si="18"/>
        <v>1.4443766937669376</v>
      </c>
      <c r="U57" s="8">
        <f t="shared" si="0"/>
        <v>34.665040650406503</v>
      </c>
      <c r="V57" s="8">
        <f t="shared" si="1"/>
        <v>28.88753387533875</v>
      </c>
      <c r="W57" s="8">
        <f t="shared" si="2"/>
        <v>27.443157181571813</v>
      </c>
      <c r="X57" s="8">
        <f t="shared" si="3"/>
        <v>25.998780487804876</v>
      </c>
      <c r="Y57" s="8">
        <f t="shared" si="4"/>
        <v>36.109417344173437</v>
      </c>
      <c r="Z57" s="8">
        <f t="shared" si="5"/>
        <v>17.332520325203252</v>
      </c>
      <c r="AA57" s="8">
        <f t="shared" si="6"/>
        <v>33.220663956639562</v>
      </c>
      <c r="AB57" s="8">
        <f t="shared" si="7"/>
        <v>34.665040650406503</v>
      </c>
      <c r="AC57" s="8">
        <f t="shared" si="8"/>
        <v>23.110027100271001</v>
      </c>
      <c r="AD57" s="8">
        <f t="shared" si="9"/>
        <v>27.443157181571813</v>
      </c>
      <c r="AE57" s="8">
        <f t="shared" si="10"/>
        <v>31.776287262872625</v>
      </c>
      <c r="AF57" s="8">
        <f t="shared" si="11"/>
        <v>34.665040650406503</v>
      </c>
      <c r="AG57" s="8">
        <f t="shared" si="12"/>
        <v>29.609722222222221</v>
      </c>
      <c r="AH57" s="8">
        <f t="shared" si="13"/>
        <v>5.4204232742241496</v>
      </c>
      <c r="AJ57" s="8">
        <v>14</v>
      </c>
      <c r="AK57" s="8" t="s">
        <v>153</v>
      </c>
      <c r="AL57" s="8">
        <v>9018</v>
      </c>
      <c r="AM57" s="8" t="s">
        <v>98</v>
      </c>
      <c r="AN57" s="8">
        <v>109251</v>
      </c>
      <c r="AO57" s="8">
        <v>199</v>
      </c>
      <c r="AP57" s="8">
        <v>9.7920889212354645</v>
      </c>
      <c r="AQ57" s="8">
        <f t="shared" si="37"/>
        <v>835.52357929317247</v>
      </c>
      <c r="AR57" s="8">
        <f t="shared" si="38"/>
        <v>80.614404271388608</v>
      </c>
      <c r="AS57" s="8" t="str">
        <f t="shared" si="35"/>
        <v>B</v>
      </c>
      <c r="AT57" s="8">
        <f t="shared" si="41"/>
        <v>32</v>
      </c>
      <c r="AV57" s="8">
        <f t="shared" si="19"/>
        <v>14</v>
      </c>
      <c r="AW57" s="8">
        <f t="shared" si="20"/>
        <v>47</v>
      </c>
      <c r="AX57" s="8">
        <f t="shared" si="14"/>
        <v>32</v>
      </c>
      <c r="AY57" s="8">
        <f t="shared" si="15"/>
        <v>29</v>
      </c>
      <c r="AZ57" s="8">
        <f t="shared" si="21"/>
        <v>9018</v>
      </c>
      <c r="BA57" s="8" t="str">
        <f t="shared" si="22"/>
        <v>生姜焼き定食</v>
      </c>
      <c r="BB57" s="8">
        <f t="shared" si="23"/>
        <v>109251</v>
      </c>
      <c r="BC57" s="8">
        <f t="shared" si="24"/>
        <v>199</v>
      </c>
      <c r="BD57" s="8">
        <f t="shared" si="25"/>
        <v>9.7920889212354645</v>
      </c>
      <c r="BE57" s="8">
        <f t="shared" si="26"/>
        <v>37</v>
      </c>
      <c r="BG57" s="8">
        <f t="shared" si="27"/>
        <v>32</v>
      </c>
      <c r="BH57" s="8">
        <v>3562</v>
      </c>
      <c r="BI57" s="8" t="s">
        <v>198</v>
      </c>
      <c r="BJ57" s="25">
        <v>310881</v>
      </c>
      <c r="BK57" s="7">
        <v>519</v>
      </c>
      <c r="BL57" s="57">
        <v>7.0437218885451092</v>
      </c>
      <c r="BM57" s="8">
        <v>26</v>
      </c>
      <c r="BO57" s="8">
        <f t="shared" si="28"/>
        <v>14</v>
      </c>
      <c r="BP57" s="8">
        <f t="shared" si="16"/>
        <v>47</v>
      </c>
      <c r="BQ57" s="8">
        <f t="shared" si="39"/>
        <v>32</v>
      </c>
      <c r="BR57" s="8">
        <f t="shared" si="29"/>
        <v>29</v>
      </c>
      <c r="BS57" s="8">
        <f t="shared" si="30"/>
        <v>9018</v>
      </c>
      <c r="BT57" s="8" t="str">
        <f t="shared" si="31"/>
        <v>生姜焼き定食</v>
      </c>
      <c r="BU57" s="8">
        <f t="shared" si="32"/>
        <v>109251</v>
      </c>
      <c r="BV57" s="8">
        <f t="shared" si="33"/>
        <v>199</v>
      </c>
      <c r="BW57" s="8">
        <f t="shared" si="34"/>
        <v>9.7920889212354645</v>
      </c>
      <c r="BX57" s="8">
        <f t="shared" si="40"/>
        <v>39</v>
      </c>
      <c r="BZ57" s="8">
        <f t="shared" si="36"/>
        <v>32</v>
      </c>
      <c r="CA57" s="8">
        <v>3205</v>
      </c>
      <c r="CB57" s="8" t="s">
        <v>11</v>
      </c>
      <c r="CC57" s="25">
        <v>33489</v>
      </c>
      <c r="CD57" s="7">
        <v>61</v>
      </c>
      <c r="CE57" s="57">
        <v>7.6902659457881475</v>
      </c>
      <c r="CF57" s="8">
        <v>30</v>
      </c>
    </row>
    <row r="58" spans="1:84">
      <c r="A58" s="9">
        <v>33</v>
      </c>
      <c r="B58" s="9" t="s">
        <v>127</v>
      </c>
      <c r="C58" s="8">
        <v>2507</v>
      </c>
      <c r="D58" s="8" t="s">
        <v>34</v>
      </c>
      <c r="E58" s="9">
        <v>44551</v>
      </c>
      <c r="F58" s="9">
        <v>149</v>
      </c>
      <c r="G58" s="9">
        <v>12</v>
      </c>
      <c r="H58" s="9">
        <v>9</v>
      </c>
      <c r="I58" s="9">
        <v>13</v>
      </c>
      <c r="J58" s="9">
        <v>7</v>
      </c>
      <c r="K58" s="9">
        <v>13</v>
      </c>
      <c r="L58" s="9">
        <v>15</v>
      </c>
      <c r="M58" s="9">
        <v>14</v>
      </c>
      <c r="N58" s="9">
        <v>17</v>
      </c>
      <c r="O58" s="9">
        <v>15</v>
      </c>
      <c r="P58" s="9">
        <v>14</v>
      </c>
      <c r="Q58" s="9">
        <v>12</v>
      </c>
      <c r="R58" s="9">
        <v>8</v>
      </c>
      <c r="S58" s="8">
        <f t="shared" ref="S58:S85" si="43">AVERAGE(G58:R58)</f>
        <v>12.416666666666666</v>
      </c>
      <c r="T58" s="8">
        <f t="shared" ref="T58:T85" si="44">$S$24/S58</f>
        <v>2.3846756152125281</v>
      </c>
      <c r="U58" s="8">
        <f t="shared" ref="U58:U85" si="45">G58*$T58</f>
        <v>28.616107382550339</v>
      </c>
      <c r="V58" s="8">
        <f t="shared" ref="V58:V85" si="46">H58*$T58</f>
        <v>21.462080536912755</v>
      </c>
      <c r="W58" s="8">
        <f t="shared" ref="W58:W85" si="47">I58*$T58</f>
        <v>31.000782997762865</v>
      </c>
      <c r="X58" s="8">
        <f t="shared" ref="X58:X85" si="48">J58*$T58</f>
        <v>16.692729306487696</v>
      </c>
      <c r="Y58" s="8">
        <f t="shared" ref="Y58:Y85" si="49">K58*$T58</f>
        <v>31.000782997762865</v>
      </c>
      <c r="Z58" s="8">
        <f t="shared" ref="Z58:Z85" si="50">L58*$T58</f>
        <v>35.770134228187921</v>
      </c>
      <c r="AA58" s="8">
        <f t="shared" ref="AA58:AA85" si="51">M58*$T58</f>
        <v>33.385458612975391</v>
      </c>
      <c r="AB58" s="8">
        <f t="shared" ref="AB58:AB85" si="52">N58*$T58</f>
        <v>40.53948545861298</v>
      </c>
      <c r="AC58" s="8">
        <f t="shared" ref="AC58:AC85" si="53">O58*$T58</f>
        <v>35.770134228187921</v>
      </c>
      <c r="AD58" s="8">
        <f t="shared" ref="AD58:AD85" si="54">P58*$T58</f>
        <v>33.385458612975391</v>
      </c>
      <c r="AE58" s="8">
        <f t="shared" ref="AE58:AE85" si="55">Q58*$T58</f>
        <v>28.616107382550339</v>
      </c>
      <c r="AF58" s="8">
        <f t="shared" ref="AF58:AF85" si="56">R58*$T58</f>
        <v>19.077404921700225</v>
      </c>
      <c r="AG58" s="8">
        <f t="shared" ref="AG58:AG85" si="57">AVERAGE(U58:AF58)</f>
        <v>29.609722222222228</v>
      </c>
      <c r="AH58" s="8">
        <f t="shared" ref="AH58:AH85" si="58">STDEVP(U58:AF58)</f>
        <v>6.9154450745709832</v>
      </c>
      <c r="AJ58" s="8">
        <v>5</v>
      </c>
      <c r="AK58" s="8" t="s">
        <v>152</v>
      </c>
      <c r="AL58" s="8">
        <v>6841</v>
      </c>
      <c r="AM58" s="8" t="s">
        <v>80</v>
      </c>
      <c r="AN58" s="8">
        <v>319518</v>
      </c>
      <c r="AO58" s="8">
        <v>582</v>
      </c>
      <c r="AP58" s="8">
        <v>9.5900567074914722</v>
      </c>
      <c r="AQ58" s="8">
        <f t="shared" si="37"/>
        <v>845.11363600066397</v>
      </c>
      <c r="AR58" s="8">
        <f t="shared" si="38"/>
        <v>81.539688401678831</v>
      </c>
      <c r="AS58" s="8" t="str">
        <f t="shared" si="35"/>
        <v>B</v>
      </c>
      <c r="AT58" s="8">
        <f t="shared" si="41"/>
        <v>33</v>
      </c>
      <c r="AV58" s="8">
        <f t="shared" si="19"/>
        <v>5</v>
      </c>
      <c r="AW58" s="8">
        <f t="shared" si="20"/>
        <v>56</v>
      </c>
      <c r="AX58" s="8">
        <f t="shared" ref="AX58:AX85" si="59">AT58</f>
        <v>33</v>
      </c>
      <c r="AY58" s="8">
        <f t="shared" ref="AY58:AY85" si="60">$AX$24-AX58</f>
        <v>28</v>
      </c>
      <c r="AZ58" s="8">
        <f t="shared" si="21"/>
        <v>6841</v>
      </c>
      <c r="BA58" s="8" t="str">
        <f t="shared" si="22"/>
        <v>チキンステーキ</v>
      </c>
      <c r="BB58" s="8">
        <f t="shared" si="23"/>
        <v>319518</v>
      </c>
      <c r="BC58" s="8">
        <f t="shared" si="24"/>
        <v>582</v>
      </c>
      <c r="BD58" s="8">
        <f t="shared" si="25"/>
        <v>9.5900567074914722</v>
      </c>
      <c r="BE58" s="8">
        <f t="shared" si="26"/>
        <v>40</v>
      </c>
      <c r="BG58" s="8">
        <f t="shared" si="27"/>
        <v>33</v>
      </c>
      <c r="BH58" s="8">
        <v>4579</v>
      </c>
      <c r="BI58" s="8" t="s">
        <v>197</v>
      </c>
      <c r="BJ58" s="25">
        <v>95526</v>
      </c>
      <c r="BK58" s="7">
        <v>174</v>
      </c>
      <c r="BL58" s="57">
        <v>7.3862760404942351</v>
      </c>
      <c r="BM58" s="8">
        <v>25</v>
      </c>
      <c r="BO58" s="8">
        <f t="shared" si="28"/>
        <v>5</v>
      </c>
      <c r="BP58" s="8">
        <f t="shared" ref="BP58:BP85" si="61">$BO$24-BO58</f>
        <v>56</v>
      </c>
      <c r="BQ58" s="8">
        <f t="shared" si="39"/>
        <v>33</v>
      </c>
      <c r="BR58" s="8">
        <f t="shared" si="29"/>
        <v>28</v>
      </c>
      <c r="BS58" s="8">
        <f t="shared" si="30"/>
        <v>6841</v>
      </c>
      <c r="BT58" s="8" t="str">
        <f t="shared" si="31"/>
        <v>チキンステーキ</v>
      </c>
      <c r="BU58" s="8">
        <f t="shared" si="32"/>
        <v>319518</v>
      </c>
      <c r="BV58" s="8">
        <f t="shared" si="33"/>
        <v>582</v>
      </c>
      <c r="BW58" s="8">
        <f t="shared" si="34"/>
        <v>9.5900567074914722</v>
      </c>
      <c r="BX58" s="8">
        <f t="shared" si="40"/>
        <v>43</v>
      </c>
      <c r="BZ58" s="8">
        <f t="shared" si="36"/>
        <v>33</v>
      </c>
      <c r="CA58" s="8">
        <v>4735</v>
      </c>
      <c r="CB58" s="8" t="s">
        <v>186</v>
      </c>
      <c r="CC58" s="25">
        <v>59841</v>
      </c>
      <c r="CD58" s="7">
        <v>109</v>
      </c>
      <c r="CE58" s="57">
        <v>15.939560650758818</v>
      </c>
      <c r="CF58" s="8">
        <v>27</v>
      </c>
    </row>
    <row r="59" spans="1:84">
      <c r="A59" s="9">
        <v>34</v>
      </c>
      <c r="B59" s="9" t="s">
        <v>127</v>
      </c>
      <c r="C59" s="8">
        <v>3748</v>
      </c>
      <c r="D59" s="8" t="s">
        <v>85</v>
      </c>
      <c r="E59" s="9">
        <v>43758</v>
      </c>
      <c r="F59" s="9">
        <v>442</v>
      </c>
      <c r="G59" s="9">
        <v>38</v>
      </c>
      <c r="H59" s="9">
        <v>34</v>
      </c>
      <c r="I59" s="9">
        <v>41</v>
      </c>
      <c r="J59" s="9">
        <v>48</v>
      </c>
      <c r="K59" s="9">
        <v>21</v>
      </c>
      <c r="L59" s="9">
        <v>64</v>
      </c>
      <c r="M59" s="9">
        <v>54</v>
      </c>
      <c r="N59" s="9">
        <v>47</v>
      </c>
      <c r="O59" s="9">
        <v>31</v>
      </c>
      <c r="P59" s="9">
        <v>21</v>
      </c>
      <c r="Q59" s="9">
        <v>19</v>
      </c>
      <c r="R59" s="9">
        <v>24</v>
      </c>
      <c r="S59" s="8">
        <f t="shared" si="43"/>
        <v>36.833333333333336</v>
      </c>
      <c r="T59" s="8">
        <f t="shared" si="44"/>
        <v>0.80388386123680233</v>
      </c>
      <c r="U59" s="8">
        <f t="shared" si="45"/>
        <v>30.547586726998489</v>
      </c>
      <c r="V59" s="8">
        <f t="shared" si="46"/>
        <v>27.332051282051278</v>
      </c>
      <c r="W59" s="8">
        <f t="shared" si="47"/>
        <v>32.959238310708898</v>
      </c>
      <c r="X59" s="8">
        <f t="shared" si="48"/>
        <v>38.586425339366514</v>
      </c>
      <c r="Y59" s="8">
        <f t="shared" si="49"/>
        <v>16.881561085972848</v>
      </c>
      <c r="Z59" s="8">
        <f t="shared" si="50"/>
        <v>51.448567119155349</v>
      </c>
      <c r="AA59" s="8">
        <f t="shared" si="51"/>
        <v>43.409728506787324</v>
      </c>
      <c r="AB59" s="8">
        <f t="shared" si="52"/>
        <v>37.782541478129708</v>
      </c>
      <c r="AC59" s="8">
        <f t="shared" si="53"/>
        <v>24.920399698340873</v>
      </c>
      <c r="AD59" s="8">
        <f t="shared" si="54"/>
        <v>16.881561085972848</v>
      </c>
      <c r="AE59" s="8">
        <f t="shared" si="55"/>
        <v>15.273793363499244</v>
      </c>
      <c r="AF59" s="8">
        <f t="shared" si="56"/>
        <v>19.293212669683257</v>
      </c>
      <c r="AG59" s="8">
        <f t="shared" si="57"/>
        <v>29.609722222222221</v>
      </c>
      <c r="AH59" s="8">
        <f t="shared" si="58"/>
        <v>11.142969641740851</v>
      </c>
      <c r="AJ59" s="8">
        <v>4</v>
      </c>
      <c r="AK59" s="8" t="s">
        <v>152</v>
      </c>
      <c r="AL59" s="8">
        <v>3291</v>
      </c>
      <c r="AM59" s="8" t="s">
        <v>32</v>
      </c>
      <c r="AN59" s="8">
        <v>454589</v>
      </c>
      <c r="AO59" s="8">
        <v>911</v>
      </c>
      <c r="AP59" s="8">
        <v>9.5237693542917174</v>
      </c>
      <c r="AQ59" s="8">
        <f t="shared" si="37"/>
        <v>854.63740535495572</v>
      </c>
      <c r="AR59" s="8">
        <f t="shared" si="38"/>
        <v>82.458576883035434</v>
      </c>
      <c r="AS59" s="8" t="str">
        <f t="shared" si="35"/>
        <v>B</v>
      </c>
      <c r="AT59" s="8">
        <f t="shared" si="41"/>
        <v>34</v>
      </c>
      <c r="AV59" s="8">
        <f t="shared" si="19"/>
        <v>4</v>
      </c>
      <c r="AW59" s="8">
        <f t="shared" si="20"/>
        <v>57</v>
      </c>
      <c r="AX59" s="8">
        <f t="shared" si="59"/>
        <v>34</v>
      </c>
      <c r="AY59" s="8">
        <f t="shared" si="60"/>
        <v>27</v>
      </c>
      <c r="AZ59" s="8">
        <f t="shared" si="21"/>
        <v>3291</v>
      </c>
      <c r="BA59" s="8" t="str">
        <f t="shared" si="22"/>
        <v>日替わり定食</v>
      </c>
      <c r="BB59" s="8">
        <f t="shared" si="23"/>
        <v>454589</v>
      </c>
      <c r="BC59" s="8">
        <f t="shared" si="24"/>
        <v>911</v>
      </c>
      <c r="BD59" s="8">
        <f t="shared" si="25"/>
        <v>9.5237693542917174</v>
      </c>
      <c r="BE59" s="8">
        <f t="shared" si="26"/>
        <v>39</v>
      </c>
      <c r="BG59" s="8">
        <f t="shared" ref="BG59:BG85" si="62">BG58+1</f>
        <v>34</v>
      </c>
      <c r="BH59" s="8">
        <v>4280</v>
      </c>
      <c r="BI59" s="8" t="s">
        <v>182</v>
      </c>
      <c r="BJ59" s="25">
        <v>11184</v>
      </c>
      <c r="BK59" s="7">
        <v>16</v>
      </c>
      <c r="BL59" s="57">
        <v>27.697358968275577</v>
      </c>
      <c r="BM59" s="8">
        <v>24</v>
      </c>
      <c r="BO59" s="8">
        <f t="shared" si="28"/>
        <v>4</v>
      </c>
      <c r="BP59" s="8">
        <f t="shared" si="61"/>
        <v>57</v>
      </c>
      <c r="BQ59" s="8">
        <f t="shared" si="39"/>
        <v>34</v>
      </c>
      <c r="BR59" s="8">
        <f t="shared" si="29"/>
        <v>27</v>
      </c>
      <c r="BS59" s="8">
        <f t="shared" si="30"/>
        <v>3291</v>
      </c>
      <c r="BT59" s="8" t="str">
        <f t="shared" si="31"/>
        <v>日替わり定食</v>
      </c>
      <c r="BU59" s="8">
        <f t="shared" si="32"/>
        <v>454589</v>
      </c>
      <c r="BV59" s="8">
        <f t="shared" si="33"/>
        <v>911</v>
      </c>
      <c r="BW59" s="8">
        <f t="shared" si="34"/>
        <v>9.5237693542917174</v>
      </c>
      <c r="BX59" s="8">
        <f t="shared" si="40"/>
        <v>44</v>
      </c>
      <c r="BZ59" s="8">
        <f t="shared" si="36"/>
        <v>34</v>
      </c>
      <c r="CA59" s="8">
        <v>8710</v>
      </c>
      <c r="CB59" s="8" t="s">
        <v>60</v>
      </c>
      <c r="CC59" s="25">
        <v>49153</v>
      </c>
      <c r="CD59" s="7">
        <v>247</v>
      </c>
      <c r="CE59" s="57">
        <v>11.559937971764999</v>
      </c>
      <c r="CF59" s="8">
        <v>27</v>
      </c>
    </row>
    <row r="60" spans="1:84">
      <c r="A60" s="9">
        <v>35</v>
      </c>
      <c r="B60" s="9" t="s">
        <v>127</v>
      </c>
      <c r="C60" s="8">
        <v>4697</v>
      </c>
      <c r="D60" s="8" t="s">
        <v>38</v>
      </c>
      <c r="E60" s="9">
        <v>37425</v>
      </c>
      <c r="F60" s="9">
        <v>75</v>
      </c>
      <c r="G60" s="9">
        <v>7</v>
      </c>
      <c r="H60" s="9">
        <v>3</v>
      </c>
      <c r="I60" s="9">
        <v>5</v>
      </c>
      <c r="J60" s="9">
        <v>6</v>
      </c>
      <c r="K60" s="9">
        <v>4</v>
      </c>
      <c r="L60" s="9">
        <v>10</v>
      </c>
      <c r="M60" s="9">
        <v>11</v>
      </c>
      <c r="N60" s="9">
        <v>5</v>
      </c>
      <c r="O60" s="9">
        <v>7</v>
      </c>
      <c r="P60" s="9">
        <v>4</v>
      </c>
      <c r="Q60" s="9">
        <v>5</v>
      </c>
      <c r="R60" s="9">
        <v>8</v>
      </c>
      <c r="S60" s="8">
        <f t="shared" si="43"/>
        <v>6.25</v>
      </c>
      <c r="T60" s="8">
        <f t="shared" si="44"/>
        <v>4.7375555555555557</v>
      </c>
      <c r="U60" s="8">
        <f t="shared" si="45"/>
        <v>33.162888888888887</v>
      </c>
      <c r="V60" s="8">
        <f t="shared" si="46"/>
        <v>14.212666666666667</v>
      </c>
      <c r="W60" s="8">
        <f t="shared" si="47"/>
        <v>23.687777777777779</v>
      </c>
      <c r="X60" s="8">
        <f t="shared" si="48"/>
        <v>28.425333333333334</v>
      </c>
      <c r="Y60" s="8">
        <f t="shared" si="49"/>
        <v>18.950222222222223</v>
      </c>
      <c r="Z60" s="8">
        <f t="shared" si="50"/>
        <v>47.375555555555557</v>
      </c>
      <c r="AA60" s="8">
        <f t="shared" si="51"/>
        <v>52.11311111111111</v>
      </c>
      <c r="AB60" s="8">
        <f t="shared" si="52"/>
        <v>23.687777777777779</v>
      </c>
      <c r="AC60" s="8">
        <f t="shared" si="53"/>
        <v>33.162888888888887</v>
      </c>
      <c r="AD60" s="8">
        <f t="shared" si="54"/>
        <v>18.950222222222223</v>
      </c>
      <c r="AE60" s="8">
        <f t="shared" si="55"/>
        <v>23.687777777777779</v>
      </c>
      <c r="AF60" s="8">
        <f t="shared" si="56"/>
        <v>37.900444444444446</v>
      </c>
      <c r="AG60" s="8">
        <f t="shared" si="57"/>
        <v>29.609722222222228</v>
      </c>
      <c r="AH60" s="8">
        <f t="shared" si="58"/>
        <v>11.131575444543854</v>
      </c>
      <c r="AJ60" s="8">
        <v>29</v>
      </c>
      <c r="AK60" s="8" t="s">
        <v>151</v>
      </c>
      <c r="AL60" s="8">
        <v>7554</v>
      </c>
      <c r="AM60" s="8" t="s">
        <v>47</v>
      </c>
      <c r="AN60" s="8">
        <v>54534</v>
      </c>
      <c r="AO60" s="8">
        <v>366</v>
      </c>
      <c r="AP60" s="8">
        <v>9.0940650497168978</v>
      </c>
      <c r="AQ60" s="8">
        <f t="shared" si="37"/>
        <v>863.73147040467256</v>
      </c>
      <c r="AR60" s="8">
        <f t="shared" si="38"/>
        <v>83.336005904258727</v>
      </c>
      <c r="AS60" s="8" t="str">
        <f t="shared" si="35"/>
        <v>B</v>
      </c>
      <c r="AT60" s="8">
        <f t="shared" si="41"/>
        <v>35</v>
      </c>
      <c r="AV60" s="8">
        <f t="shared" si="19"/>
        <v>29</v>
      </c>
      <c r="AW60" s="8">
        <f t="shared" si="20"/>
        <v>32</v>
      </c>
      <c r="AX60" s="8">
        <f t="shared" si="59"/>
        <v>35</v>
      </c>
      <c r="AY60" s="8">
        <f t="shared" si="60"/>
        <v>26</v>
      </c>
      <c r="AZ60" s="8">
        <f t="shared" si="21"/>
        <v>7554</v>
      </c>
      <c r="BA60" s="8" t="str">
        <f t="shared" si="22"/>
        <v>抹茶パフェ</v>
      </c>
      <c r="BB60" s="8">
        <f t="shared" si="23"/>
        <v>54534</v>
      </c>
      <c r="BC60" s="8">
        <f t="shared" si="24"/>
        <v>366</v>
      </c>
      <c r="BD60" s="8">
        <f t="shared" si="25"/>
        <v>9.0940650497168978</v>
      </c>
      <c r="BE60" s="8">
        <f t="shared" si="26"/>
        <v>29</v>
      </c>
      <c r="BG60" s="8">
        <f t="shared" si="62"/>
        <v>35</v>
      </c>
      <c r="BH60" s="8">
        <v>1025</v>
      </c>
      <c r="BI60" s="8" t="s">
        <v>181</v>
      </c>
      <c r="BJ60" s="25">
        <v>9333</v>
      </c>
      <c r="BK60" s="7">
        <v>17</v>
      </c>
      <c r="BL60" s="57">
        <v>32.445177107956951</v>
      </c>
      <c r="BM60" s="8">
        <v>23</v>
      </c>
      <c r="BO60" s="8">
        <f t="shared" si="28"/>
        <v>29</v>
      </c>
      <c r="BP60" s="8">
        <f t="shared" si="61"/>
        <v>32</v>
      </c>
      <c r="BQ60" s="8">
        <f t="shared" si="39"/>
        <v>35</v>
      </c>
      <c r="BR60" s="8">
        <f t="shared" si="29"/>
        <v>26</v>
      </c>
      <c r="BS60" s="8">
        <f t="shared" si="30"/>
        <v>7554</v>
      </c>
      <c r="BT60" s="8" t="str">
        <f t="shared" si="31"/>
        <v>抹茶パフェ</v>
      </c>
      <c r="BU60" s="8">
        <f t="shared" si="32"/>
        <v>54534</v>
      </c>
      <c r="BV60" s="8">
        <f t="shared" si="33"/>
        <v>366</v>
      </c>
      <c r="BW60" s="8">
        <f t="shared" si="34"/>
        <v>9.0940650497168978</v>
      </c>
      <c r="BX60" s="8">
        <f t="shared" si="40"/>
        <v>33</v>
      </c>
      <c r="BZ60" s="8">
        <f t="shared" si="36"/>
        <v>35</v>
      </c>
      <c r="CA60" s="8">
        <v>3748</v>
      </c>
      <c r="CB60" s="8" t="s">
        <v>188</v>
      </c>
      <c r="CC60" s="25">
        <v>43758</v>
      </c>
      <c r="CD60" s="7">
        <v>442</v>
      </c>
      <c r="CE60" s="57">
        <v>11.142969641740851</v>
      </c>
      <c r="CF60" s="8">
        <v>27</v>
      </c>
    </row>
    <row r="61" spans="1:84">
      <c r="A61" s="9">
        <v>36</v>
      </c>
      <c r="B61" s="9" t="s">
        <v>127</v>
      </c>
      <c r="C61" s="8">
        <v>5598</v>
      </c>
      <c r="D61" s="8" t="s">
        <v>24</v>
      </c>
      <c r="E61" s="9">
        <v>36261</v>
      </c>
      <c r="F61" s="9">
        <v>79</v>
      </c>
      <c r="G61" s="9">
        <v>9</v>
      </c>
      <c r="H61" s="9">
        <v>7</v>
      </c>
      <c r="I61" s="9">
        <v>16</v>
      </c>
      <c r="J61" s="9">
        <v>9</v>
      </c>
      <c r="K61" s="9">
        <v>5</v>
      </c>
      <c r="L61" s="9">
        <v>4</v>
      </c>
      <c r="M61" s="9">
        <v>4</v>
      </c>
      <c r="N61" s="9">
        <v>13</v>
      </c>
      <c r="O61" s="9">
        <v>7</v>
      </c>
      <c r="P61" s="9">
        <v>4</v>
      </c>
      <c r="Q61" s="9">
        <v>1</v>
      </c>
      <c r="R61" s="9">
        <v>0</v>
      </c>
      <c r="S61" s="8">
        <f t="shared" si="43"/>
        <v>6.583333333333333</v>
      </c>
      <c r="T61" s="8">
        <f t="shared" si="44"/>
        <v>4.4976793248945146</v>
      </c>
      <c r="U61" s="8">
        <f t="shared" si="45"/>
        <v>40.47911392405063</v>
      </c>
      <c r="V61" s="8">
        <f t="shared" si="46"/>
        <v>31.483755274261604</v>
      </c>
      <c r="W61" s="8">
        <f t="shared" si="47"/>
        <v>71.962869198312234</v>
      </c>
      <c r="X61" s="8">
        <f t="shared" si="48"/>
        <v>40.47911392405063</v>
      </c>
      <c r="Y61" s="8">
        <f t="shared" si="49"/>
        <v>22.488396624472571</v>
      </c>
      <c r="Z61" s="8">
        <f t="shared" si="50"/>
        <v>17.990717299578058</v>
      </c>
      <c r="AA61" s="8">
        <f t="shared" si="51"/>
        <v>17.990717299578058</v>
      </c>
      <c r="AB61" s="8">
        <f t="shared" si="52"/>
        <v>58.469831223628688</v>
      </c>
      <c r="AC61" s="8">
        <f t="shared" si="53"/>
        <v>31.483755274261604</v>
      </c>
      <c r="AD61" s="8">
        <f t="shared" si="54"/>
        <v>17.990717299578058</v>
      </c>
      <c r="AE61" s="8">
        <f t="shared" si="55"/>
        <v>4.4976793248945146</v>
      </c>
      <c r="AF61" s="8">
        <f t="shared" si="56"/>
        <v>0</v>
      </c>
      <c r="AG61" s="8">
        <f t="shared" si="57"/>
        <v>29.609722222222221</v>
      </c>
      <c r="AH61" s="8">
        <f t="shared" si="58"/>
        <v>20.068785370669559</v>
      </c>
      <c r="AJ61" s="8">
        <v>41</v>
      </c>
      <c r="AK61" s="8" t="s">
        <v>151</v>
      </c>
      <c r="AL61" s="8">
        <v>7684</v>
      </c>
      <c r="AM61" s="8" t="s">
        <v>26</v>
      </c>
      <c r="AN61" s="8">
        <v>32238</v>
      </c>
      <c r="AO61" s="8">
        <v>162</v>
      </c>
      <c r="AP61" s="8">
        <v>9.0210680850135816</v>
      </c>
      <c r="AQ61" s="8">
        <f t="shared" si="37"/>
        <v>872.75253848968612</v>
      </c>
      <c r="AR61" s="8">
        <f t="shared" si="38"/>
        <v>84.206391908421779</v>
      </c>
      <c r="AS61" s="8" t="str">
        <f t="shared" si="35"/>
        <v>B</v>
      </c>
      <c r="AT61" s="8">
        <f t="shared" si="41"/>
        <v>36</v>
      </c>
      <c r="AV61" s="8">
        <f t="shared" si="19"/>
        <v>41</v>
      </c>
      <c r="AW61" s="8">
        <f t="shared" si="20"/>
        <v>20</v>
      </c>
      <c r="AX61" s="8">
        <f t="shared" si="59"/>
        <v>36</v>
      </c>
      <c r="AY61" s="8">
        <f t="shared" si="60"/>
        <v>25</v>
      </c>
      <c r="AZ61" s="8">
        <f t="shared" si="21"/>
        <v>7684</v>
      </c>
      <c r="BA61" s="8" t="str">
        <f t="shared" si="22"/>
        <v>きんぴらごぼう</v>
      </c>
      <c r="BB61" s="8">
        <f t="shared" si="23"/>
        <v>32238</v>
      </c>
      <c r="BC61" s="8">
        <f t="shared" si="24"/>
        <v>162</v>
      </c>
      <c r="BD61" s="8">
        <f t="shared" si="25"/>
        <v>9.0210680850135816</v>
      </c>
      <c r="BE61" s="8">
        <f t="shared" si="26"/>
        <v>22</v>
      </c>
      <c r="BG61" s="8">
        <f t="shared" si="62"/>
        <v>36</v>
      </c>
      <c r="BH61" s="8">
        <v>1235</v>
      </c>
      <c r="BI61" s="8" t="s">
        <v>185</v>
      </c>
      <c r="BJ61" s="25">
        <v>12579</v>
      </c>
      <c r="BK61" s="7">
        <v>21</v>
      </c>
      <c r="BL61" s="57">
        <v>19.689393749544312</v>
      </c>
      <c r="BM61" s="8">
        <v>23</v>
      </c>
      <c r="BO61" s="8">
        <f t="shared" si="28"/>
        <v>41</v>
      </c>
      <c r="BP61" s="8">
        <f t="shared" si="61"/>
        <v>20</v>
      </c>
      <c r="BQ61" s="8">
        <f t="shared" si="39"/>
        <v>36</v>
      </c>
      <c r="BR61" s="8">
        <f t="shared" si="29"/>
        <v>25</v>
      </c>
      <c r="BS61" s="8">
        <f t="shared" si="30"/>
        <v>7684</v>
      </c>
      <c r="BT61" s="8" t="str">
        <f t="shared" si="31"/>
        <v>きんぴらごぼう</v>
      </c>
      <c r="BU61" s="8">
        <f t="shared" si="32"/>
        <v>32238</v>
      </c>
      <c r="BV61" s="8">
        <f t="shared" si="33"/>
        <v>162</v>
      </c>
      <c r="BW61" s="8">
        <f t="shared" si="34"/>
        <v>9.0210680850135816</v>
      </c>
      <c r="BX61" s="8">
        <f t="shared" si="40"/>
        <v>27</v>
      </c>
      <c r="BZ61" s="8">
        <f t="shared" si="36"/>
        <v>36</v>
      </c>
      <c r="CA61" s="8">
        <v>4697</v>
      </c>
      <c r="CB61" s="8" t="s">
        <v>37</v>
      </c>
      <c r="CC61" s="25">
        <v>37425</v>
      </c>
      <c r="CD61" s="7">
        <v>75</v>
      </c>
      <c r="CE61" s="57">
        <v>11.131575444543854</v>
      </c>
      <c r="CF61" s="8">
        <v>27</v>
      </c>
    </row>
    <row r="62" spans="1:84">
      <c r="A62" s="9">
        <v>37</v>
      </c>
      <c r="B62" s="9" t="s">
        <v>127</v>
      </c>
      <c r="C62" s="8">
        <v>6981</v>
      </c>
      <c r="D62" s="8" t="s">
        <v>40</v>
      </c>
      <c r="E62" s="9">
        <v>34587</v>
      </c>
      <c r="F62" s="9">
        <v>63</v>
      </c>
      <c r="G62" s="9">
        <v>6</v>
      </c>
      <c r="H62" s="9">
        <v>5</v>
      </c>
      <c r="I62" s="9">
        <v>7</v>
      </c>
      <c r="J62" s="9">
        <v>7</v>
      </c>
      <c r="K62" s="9">
        <v>6</v>
      </c>
      <c r="L62" s="9">
        <v>1</v>
      </c>
      <c r="M62" s="9">
        <v>3</v>
      </c>
      <c r="N62" s="9">
        <v>6</v>
      </c>
      <c r="O62" s="9">
        <v>8</v>
      </c>
      <c r="P62" s="9">
        <v>4</v>
      </c>
      <c r="Q62" s="9">
        <v>3</v>
      </c>
      <c r="R62" s="9">
        <v>7</v>
      </c>
      <c r="S62" s="8">
        <f t="shared" si="43"/>
        <v>5.25</v>
      </c>
      <c r="T62" s="8">
        <f t="shared" si="44"/>
        <v>5.63994708994709</v>
      </c>
      <c r="U62" s="8">
        <f t="shared" si="45"/>
        <v>33.839682539682542</v>
      </c>
      <c r="V62" s="8">
        <f t="shared" si="46"/>
        <v>28.199735449735449</v>
      </c>
      <c r="W62" s="8">
        <f t="shared" si="47"/>
        <v>39.479629629629628</v>
      </c>
      <c r="X62" s="8">
        <f t="shared" si="48"/>
        <v>39.479629629629628</v>
      </c>
      <c r="Y62" s="8">
        <f t="shared" si="49"/>
        <v>33.839682539682542</v>
      </c>
      <c r="Z62" s="8">
        <f t="shared" si="50"/>
        <v>5.63994708994709</v>
      </c>
      <c r="AA62" s="8">
        <f t="shared" si="51"/>
        <v>16.919841269841271</v>
      </c>
      <c r="AB62" s="8">
        <f t="shared" si="52"/>
        <v>33.839682539682542</v>
      </c>
      <c r="AC62" s="8">
        <f t="shared" si="53"/>
        <v>45.11957671957672</v>
      </c>
      <c r="AD62" s="8">
        <f t="shared" si="54"/>
        <v>22.55978835978836</v>
      </c>
      <c r="AE62" s="8">
        <f t="shared" si="55"/>
        <v>16.919841269841271</v>
      </c>
      <c r="AF62" s="8">
        <f t="shared" si="56"/>
        <v>39.479629629629628</v>
      </c>
      <c r="AG62" s="8">
        <f t="shared" si="57"/>
        <v>29.609722222222221</v>
      </c>
      <c r="AH62" s="8">
        <f t="shared" si="58"/>
        <v>11.309230755263888</v>
      </c>
      <c r="AJ62" s="8">
        <v>7</v>
      </c>
      <c r="AK62" s="8" t="s">
        <v>152</v>
      </c>
      <c r="AL62" s="8">
        <v>3654</v>
      </c>
      <c r="AM62" s="8" t="s">
        <v>84</v>
      </c>
      <c r="AN62" s="8">
        <v>284931</v>
      </c>
      <c r="AO62" s="8">
        <v>519</v>
      </c>
      <c r="AP62" s="8">
        <v>8.5285772942476825</v>
      </c>
      <c r="AQ62" s="8">
        <f t="shared" si="37"/>
        <v>881.28111578393384</v>
      </c>
      <c r="AR62" s="8">
        <f t="shared" si="38"/>
        <v>85.029260580111327</v>
      </c>
      <c r="AS62" s="8" t="str">
        <f t="shared" si="35"/>
        <v>B</v>
      </c>
      <c r="AT62" s="8">
        <f t="shared" si="41"/>
        <v>37</v>
      </c>
      <c r="AV62" s="8">
        <f t="shared" si="19"/>
        <v>7</v>
      </c>
      <c r="AW62" s="8">
        <f t="shared" si="20"/>
        <v>54</v>
      </c>
      <c r="AX62" s="8">
        <f t="shared" si="59"/>
        <v>37</v>
      </c>
      <c r="AY62" s="8">
        <f t="shared" si="60"/>
        <v>24</v>
      </c>
      <c r="AZ62" s="8">
        <f t="shared" si="21"/>
        <v>3654</v>
      </c>
      <c r="BA62" s="8" t="str">
        <f t="shared" si="22"/>
        <v>唐揚げ定食</v>
      </c>
      <c r="BB62" s="8">
        <f t="shared" si="23"/>
        <v>284931</v>
      </c>
      <c r="BC62" s="8">
        <f t="shared" si="24"/>
        <v>519</v>
      </c>
      <c r="BD62" s="8">
        <f t="shared" si="25"/>
        <v>8.5285772942476825</v>
      </c>
      <c r="BE62" s="8">
        <f t="shared" si="26"/>
        <v>36</v>
      </c>
      <c r="BG62" s="8">
        <f t="shared" si="62"/>
        <v>37</v>
      </c>
      <c r="BH62" s="8">
        <v>8735</v>
      </c>
      <c r="BI62" s="8" t="s">
        <v>56</v>
      </c>
      <c r="BJ62" s="25">
        <v>126741</v>
      </c>
      <c r="BK62" s="7">
        <v>509</v>
      </c>
      <c r="BL62" s="57">
        <v>7.0380855661858739</v>
      </c>
      <c r="BM62" s="8">
        <v>23</v>
      </c>
      <c r="BO62" s="8">
        <f t="shared" si="28"/>
        <v>7</v>
      </c>
      <c r="BP62" s="8">
        <f t="shared" si="61"/>
        <v>54</v>
      </c>
      <c r="BQ62" s="8">
        <f t="shared" si="39"/>
        <v>37</v>
      </c>
      <c r="BR62" s="8">
        <f t="shared" si="29"/>
        <v>24</v>
      </c>
      <c r="BS62" s="8">
        <f t="shared" si="30"/>
        <v>3654</v>
      </c>
      <c r="BT62" s="8" t="str">
        <f t="shared" si="31"/>
        <v>唐揚げ定食</v>
      </c>
      <c r="BU62" s="8">
        <f t="shared" si="32"/>
        <v>284931</v>
      </c>
      <c r="BV62" s="8">
        <f t="shared" si="33"/>
        <v>519</v>
      </c>
      <c r="BW62" s="8">
        <f t="shared" si="34"/>
        <v>8.5285772942476825</v>
      </c>
      <c r="BX62" s="8">
        <f t="shared" si="40"/>
        <v>45</v>
      </c>
      <c r="BZ62" s="8">
        <f t="shared" si="36"/>
        <v>37</v>
      </c>
      <c r="CA62" s="8">
        <v>7684</v>
      </c>
      <c r="CB62" s="8" t="s">
        <v>26</v>
      </c>
      <c r="CC62" s="25">
        <v>32238</v>
      </c>
      <c r="CD62" s="7">
        <v>162</v>
      </c>
      <c r="CE62" s="57">
        <v>9.0210680850135816</v>
      </c>
      <c r="CF62" s="8">
        <v>27</v>
      </c>
    </row>
    <row r="63" spans="1:84">
      <c r="A63" s="9">
        <v>38</v>
      </c>
      <c r="B63" s="9" t="s">
        <v>127</v>
      </c>
      <c r="C63" s="8">
        <v>2599</v>
      </c>
      <c r="D63" s="8" t="s">
        <v>94</v>
      </c>
      <c r="E63" s="9">
        <v>34124</v>
      </c>
      <c r="F63" s="9">
        <v>76</v>
      </c>
      <c r="G63" s="9">
        <v>7</v>
      </c>
      <c r="H63" s="9">
        <v>8</v>
      </c>
      <c r="I63" s="9">
        <v>7</v>
      </c>
      <c r="J63" s="9">
        <v>5</v>
      </c>
      <c r="K63" s="9">
        <v>2</v>
      </c>
      <c r="L63" s="9">
        <v>1</v>
      </c>
      <c r="M63" s="9">
        <v>19</v>
      </c>
      <c r="N63" s="9">
        <v>14</v>
      </c>
      <c r="O63" s="9">
        <v>9</v>
      </c>
      <c r="P63" s="9">
        <v>2</v>
      </c>
      <c r="Q63" s="9">
        <v>1</v>
      </c>
      <c r="R63" s="9">
        <v>1</v>
      </c>
      <c r="S63" s="8">
        <f t="shared" si="43"/>
        <v>6.333333333333333</v>
      </c>
      <c r="T63" s="8">
        <f t="shared" si="44"/>
        <v>4.6752192982456142</v>
      </c>
      <c r="U63" s="8">
        <f t="shared" si="45"/>
        <v>32.726535087719299</v>
      </c>
      <c r="V63" s="8">
        <f t="shared" si="46"/>
        <v>37.401754385964914</v>
      </c>
      <c r="W63" s="8">
        <f t="shared" si="47"/>
        <v>32.726535087719299</v>
      </c>
      <c r="X63" s="8">
        <f t="shared" si="48"/>
        <v>23.376096491228072</v>
      </c>
      <c r="Y63" s="8">
        <f t="shared" si="49"/>
        <v>9.3504385964912284</v>
      </c>
      <c r="Z63" s="8">
        <f t="shared" si="50"/>
        <v>4.6752192982456142</v>
      </c>
      <c r="AA63" s="8">
        <f t="shared" si="51"/>
        <v>88.829166666666666</v>
      </c>
      <c r="AB63" s="8">
        <f t="shared" si="52"/>
        <v>65.453070175438597</v>
      </c>
      <c r="AC63" s="8">
        <f t="shared" si="53"/>
        <v>42.076973684210529</v>
      </c>
      <c r="AD63" s="8">
        <f t="shared" si="54"/>
        <v>9.3504385964912284</v>
      </c>
      <c r="AE63" s="8">
        <f t="shared" si="55"/>
        <v>4.6752192982456142</v>
      </c>
      <c r="AF63" s="8">
        <f t="shared" si="56"/>
        <v>4.6752192982456142</v>
      </c>
      <c r="AG63" s="8">
        <f t="shared" si="57"/>
        <v>29.609722222222228</v>
      </c>
      <c r="AH63" s="8">
        <f t="shared" si="58"/>
        <v>25.416839735933301</v>
      </c>
      <c r="AJ63" s="8">
        <v>8</v>
      </c>
      <c r="AK63" s="8" t="s">
        <v>152</v>
      </c>
      <c r="AL63" s="8">
        <v>2586</v>
      </c>
      <c r="AM63" s="8" t="s">
        <v>49</v>
      </c>
      <c r="AN63" s="8">
        <v>259128</v>
      </c>
      <c r="AO63" s="8">
        <v>472</v>
      </c>
      <c r="AP63" s="8">
        <v>8.4964861808425454</v>
      </c>
      <c r="AQ63" s="8">
        <f t="shared" si="37"/>
        <v>889.77760196477641</v>
      </c>
      <c r="AR63" s="8">
        <f t="shared" si="38"/>
        <v>85.849032982522942</v>
      </c>
      <c r="AS63" s="8" t="str">
        <f t="shared" si="35"/>
        <v>B</v>
      </c>
      <c r="AT63" s="8">
        <f t="shared" si="41"/>
        <v>38</v>
      </c>
      <c r="AV63" s="8">
        <f t="shared" si="19"/>
        <v>8</v>
      </c>
      <c r="AW63" s="8">
        <f t="shared" si="20"/>
        <v>53</v>
      </c>
      <c r="AX63" s="8">
        <f t="shared" si="59"/>
        <v>38</v>
      </c>
      <c r="AY63" s="8">
        <f t="shared" si="60"/>
        <v>23</v>
      </c>
      <c r="AZ63" s="8">
        <f t="shared" si="21"/>
        <v>2586</v>
      </c>
      <c r="BA63" s="8" t="str">
        <f t="shared" si="22"/>
        <v>塩サバ定食</v>
      </c>
      <c r="BB63" s="8">
        <f t="shared" si="23"/>
        <v>259128</v>
      </c>
      <c r="BC63" s="8">
        <f t="shared" si="24"/>
        <v>472</v>
      </c>
      <c r="BD63" s="8">
        <f t="shared" si="25"/>
        <v>8.4964861808425454</v>
      </c>
      <c r="BE63" s="8">
        <f t="shared" si="26"/>
        <v>35</v>
      </c>
      <c r="BG63" s="8">
        <f t="shared" si="62"/>
        <v>38</v>
      </c>
      <c r="BH63" s="8">
        <v>7401</v>
      </c>
      <c r="BI63" s="8" t="s">
        <v>15</v>
      </c>
      <c r="BJ63" s="25">
        <v>1558089</v>
      </c>
      <c r="BK63" s="7">
        <v>5211</v>
      </c>
      <c r="BL63" s="57">
        <v>6.4345182954075728</v>
      </c>
      <c r="BM63" s="8">
        <v>23</v>
      </c>
      <c r="BO63" s="8">
        <f t="shared" si="28"/>
        <v>8</v>
      </c>
      <c r="BP63" s="8">
        <f t="shared" si="61"/>
        <v>53</v>
      </c>
      <c r="BQ63" s="8">
        <f t="shared" si="39"/>
        <v>38</v>
      </c>
      <c r="BR63" s="8">
        <f t="shared" si="29"/>
        <v>23</v>
      </c>
      <c r="BS63" s="8">
        <f t="shared" si="30"/>
        <v>2586</v>
      </c>
      <c r="BT63" s="8" t="str">
        <f t="shared" si="31"/>
        <v>塩サバ定食</v>
      </c>
      <c r="BU63" s="8">
        <f t="shared" si="32"/>
        <v>259128</v>
      </c>
      <c r="BV63" s="8">
        <f t="shared" si="33"/>
        <v>472</v>
      </c>
      <c r="BW63" s="8">
        <f t="shared" si="34"/>
        <v>8.4964861808425454</v>
      </c>
      <c r="BX63" s="8">
        <f t="shared" si="40"/>
        <v>45</v>
      </c>
      <c r="BZ63" s="8">
        <f t="shared" si="36"/>
        <v>38</v>
      </c>
      <c r="CA63" s="8">
        <v>7589</v>
      </c>
      <c r="CB63" s="8" t="s">
        <v>50</v>
      </c>
      <c r="CC63" s="25">
        <v>33932</v>
      </c>
      <c r="CD63" s="7">
        <v>68</v>
      </c>
      <c r="CE63" s="57">
        <v>10.30432229541673</v>
      </c>
      <c r="CF63" s="8">
        <v>26</v>
      </c>
    </row>
    <row r="64" spans="1:84">
      <c r="A64" s="9">
        <v>39</v>
      </c>
      <c r="B64" s="9" t="s">
        <v>127</v>
      </c>
      <c r="C64" s="8">
        <v>7589</v>
      </c>
      <c r="D64" s="8" t="s">
        <v>51</v>
      </c>
      <c r="E64" s="9">
        <v>33932</v>
      </c>
      <c r="F64" s="9">
        <v>68</v>
      </c>
      <c r="G64" s="9">
        <v>7</v>
      </c>
      <c r="H64" s="9">
        <v>9</v>
      </c>
      <c r="I64" s="9">
        <v>5</v>
      </c>
      <c r="J64" s="9">
        <v>7</v>
      </c>
      <c r="K64" s="9">
        <v>6</v>
      </c>
      <c r="L64" s="9">
        <v>7</v>
      </c>
      <c r="M64" s="9">
        <v>6</v>
      </c>
      <c r="N64" s="9">
        <v>5</v>
      </c>
      <c r="O64" s="9">
        <v>4</v>
      </c>
      <c r="P64" s="9">
        <v>4</v>
      </c>
      <c r="Q64" s="9">
        <v>1</v>
      </c>
      <c r="R64" s="9">
        <v>7</v>
      </c>
      <c r="S64" s="8">
        <f t="shared" si="43"/>
        <v>5.666666666666667</v>
      </c>
      <c r="T64" s="8">
        <f t="shared" si="44"/>
        <v>5.2252450980392151</v>
      </c>
      <c r="U64" s="8">
        <f t="shared" si="45"/>
        <v>36.576715686274504</v>
      </c>
      <c r="V64" s="8">
        <f t="shared" si="46"/>
        <v>47.027205882352938</v>
      </c>
      <c r="W64" s="8">
        <f t="shared" si="47"/>
        <v>26.126225490196077</v>
      </c>
      <c r="X64" s="8">
        <f t="shared" si="48"/>
        <v>36.576715686274504</v>
      </c>
      <c r="Y64" s="8">
        <f t="shared" si="49"/>
        <v>31.351470588235291</v>
      </c>
      <c r="Z64" s="8">
        <f t="shared" si="50"/>
        <v>36.576715686274504</v>
      </c>
      <c r="AA64" s="8">
        <f t="shared" si="51"/>
        <v>31.351470588235291</v>
      </c>
      <c r="AB64" s="8">
        <f t="shared" si="52"/>
        <v>26.126225490196077</v>
      </c>
      <c r="AC64" s="8">
        <f t="shared" si="53"/>
        <v>20.90098039215686</v>
      </c>
      <c r="AD64" s="8">
        <f t="shared" si="54"/>
        <v>20.90098039215686</v>
      </c>
      <c r="AE64" s="8">
        <f t="shared" si="55"/>
        <v>5.2252450980392151</v>
      </c>
      <c r="AF64" s="8">
        <f t="shared" si="56"/>
        <v>36.576715686274504</v>
      </c>
      <c r="AG64" s="8">
        <f t="shared" si="57"/>
        <v>29.609722222222214</v>
      </c>
      <c r="AH64" s="8">
        <f t="shared" si="58"/>
        <v>10.30432229541673</v>
      </c>
      <c r="AJ64" s="8">
        <v>12</v>
      </c>
      <c r="AK64" s="8" t="s">
        <v>153</v>
      </c>
      <c r="AL64" s="8">
        <v>4589</v>
      </c>
      <c r="AM64" s="8" t="s">
        <v>82</v>
      </c>
      <c r="AN64" s="8">
        <v>153780</v>
      </c>
      <c r="AO64" s="8">
        <v>220</v>
      </c>
      <c r="AP64" s="8">
        <v>8.4780794881847328</v>
      </c>
      <c r="AQ64" s="8">
        <f t="shared" si="37"/>
        <v>898.2556814529612</v>
      </c>
      <c r="AR64" s="8">
        <f t="shared" si="38"/>
        <v>86.667029439168346</v>
      </c>
      <c r="AS64" s="8" t="str">
        <f t="shared" si="35"/>
        <v>B</v>
      </c>
      <c r="AT64" s="8">
        <f t="shared" si="41"/>
        <v>39</v>
      </c>
      <c r="AV64" s="8">
        <f t="shared" si="19"/>
        <v>12</v>
      </c>
      <c r="AW64" s="8">
        <f t="shared" si="20"/>
        <v>49</v>
      </c>
      <c r="AX64" s="8">
        <f t="shared" si="59"/>
        <v>39</v>
      </c>
      <c r="AY64" s="8">
        <f t="shared" si="60"/>
        <v>22</v>
      </c>
      <c r="AZ64" s="8">
        <f t="shared" si="21"/>
        <v>4589</v>
      </c>
      <c r="BA64" s="8" t="str">
        <f t="shared" si="22"/>
        <v>ビーフステーキ</v>
      </c>
      <c r="BB64" s="8">
        <f t="shared" si="23"/>
        <v>153780</v>
      </c>
      <c r="BC64" s="8">
        <f t="shared" si="24"/>
        <v>220</v>
      </c>
      <c r="BD64" s="8">
        <f t="shared" si="25"/>
        <v>8.4780794881847328</v>
      </c>
      <c r="BE64" s="8">
        <f t="shared" si="26"/>
        <v>33</v>
      </c>
      <c r="BG64" s="8">
        <f t="shared" si="62"/>
        <v>39</v>
      </c>
      <c r="BH64" s="8">
        <v>2069</v>
      </c>
      <c r="BI64" s="8" t="s">
        <v>41</v>
      </c>
      <c r="BJ64" s="25">
        <v>7984</v>
      </c>
      <c r="BK64" s="7">
        <v>16</v>
      </c>
      <c r="BL64" s="57">
        <v>29.143398240635037</v>
      </c>
      <c r="BM64" s="8">
        <v>22</v>
      </c>
      <c r="BO64" s="8">
        <f t="shared" si="28"/>
        <v>12</v>
      </c>
      <c r="BP64" s="8">
        <f t="shared" si="61"/>
        <v>49</v>
      </c>
      <c r="BQ64" s="8">
        <f t="shared" si="39"/>
        <v>39</v>
      </c>
      <c r="BR64" s="8">
        <f t="shared" si="29"/>
        <v>22</v>
      </c>
      <c r="BS64" s="8">
        <f t="shared" si="30"/>
        <v>4589</v>
      </c>
      <c r="BT64" s="8" t="str">
        <f t="shared" si="31"/>
        <v>ビーフステーキ</v>
      </c>
      <c r="BU64" s="8">
        <f t="shared" si="32"/>
        <v>153780</v>
      </c>
      <c r="BV64" s="8">
        <f t="shared" si="33"/>
        <v>220</v>
      </c>
      <c r="BW64" s="8">
        <f t="shared" si="34"/>
        <v>8.4780794881847328</v>
      </c>
      <c r="BX64" s="8">
        <f t="shared" si="40"/>
        <v>44</v>
      </c>
      <c r="BZ64" s="8">
        <f t="shared" si="36"/>
        <v>39</v>
      </c>
      <c r="CA64" s="8">
        <v>6981</v>
      </c>
      <c r="CB64" s="8" t="s">
        <v>187</v>
      </c>
      <c r="CC64" s="25">
        <v>34587</v>
      </c>
      <c r="CD64" s="7">
        <v>63</v>
      </c>
      <c r="CE64" s="57">
        <v>11.309230755263888</v>
      </c>
      <c r="CF64" s="8">
        <v>25</v>
      </c>
    </row>
    <row r="65" spans="1:84">
      <c r="A65" s="9">
        <v>40</v>
      </c>
      <c r="B65" s="9" t="s">
        <v>127</v>
      </c>
      <c r="C65" s="8">
        <v>3205</v>
      </c>
      <c r="D65" s="8" t="s">
        <v>89</v>
      </c>
      <c r="E65" s="9">
        <v>33489</v>
      </c>
      <c r="F65" s="9">
        <v>61</v>
      </c>
      <c r="G65" s="9">
        <v>7</v>
      </c>
      <c r="H65" s="9">
        <v>6</v>
      </c>
      <c r="I65" s="9">
        <v>4</v>
      </c>
      <c r="J65" s="9">
        <v>5</v>
      </c>
      <c r="K65" s="9">
        <v>4</v>
      </c>
      <c r="L65" s="9">
        <v>5</v>
      </c>
      <c r="M65" s="9">
        <v>6</v>
      </c>
      <c r="N65" s="9">
        <v>3</v>
      </c>
      <c r="O65" s="9">
        <v>7</v>
      </c>
      <c r="P65" s="9">
        <v>6</v>
      </c>
      <c r="Q65" s="9">
        <v>5</v>
      </c>
      <c r="R65" s="9">
        <v>3</v>
      </c>
      <c r="S65" s="8">
        <f t="shared" si="43"/>
        <v>5.083333333333333</v>
      </c>
      <c r="T65" s="8">
        <f t="shared" si="44"/>
        <v>5.8248633879781417</v>
      </c>
      <c r="U65" s="8">
        <f t="shared" si="45"/>
        <v>40.774043715846993</v>
      </c>
      <c r="V65" s="8">
        <f t="shared" si="46"/>
        <v>34.949180327868852</v>
      </c>
      <c r="W65" s="8">
        <f t="shared" si="47"/>
        <v>23.299453551912567</v>
      </c>
      <c r="X65" s="8">
        <f t="shared" si="48"/>
        <v>29.124316939890708</v>
      </c>
      <c r="Y65" s="8">
        <f t="shared" si="49"/>
        <v>23.299453551912567</v>
      </c>
      <c r="Z65" s="8">
        <f t="shared" si="50"/>
        <v>29.124316939890708</v>
      </c>
      <c r="AA65" s="8">
        <f t="shared" si="51"/>
        <v>34.949180327868852</v>
      </c>
      <c r="AB65" s="8">
        <f t="shared" si="52"/>
        <v>17.474590163934426</v>
      </c>
      <c r="AC65" s="8">
        <f t="shared" si="53"/>
        <v>40.774043715846993</v>
      </c>
      <c r="AD65" s="8">
        <f t="shared" si="54"/>
        <v>34.949180327868852</v>
      </c>
      <c r="AE65" s="8">
        <f t="shared" si="55"/>
        <v>29.124316939890708</v>
      </c>
      <c r="AF65" s="8">
        <f t="shared" si="56"/>
        <v>17.474590163934426</v>
      </c>
      <c r="AG65" s="8">
        <f t="shared" si="57"/>
        <v>29.609722222222221</v>
      </c>
      <c r="AH65" s="8">
        <f t="shared" si="58"/>
        <v>7.6902659457881475</v>
      </c>
      <c r="AJ65" s="8">
        <v>3</v>
      </c>
      <c r="AK65" s="8" t="s">
        <v>152</v>
      </c>
      <c r="AL65" s="8">
        <v>4078</v>
      </c>
      <c r="AM65" s="8" t="s">
        <v>95</v>
      </c>
      <c r="AN65" s="8">
        <v>697602</v>
      </c>
      <c r="AO65" s="8">
        <v>998</v>
      </c>
      <c r="AP65" s="8">
        <v>8.4028035839090496</v>
      </c>
      <c r="AQ65" s="8">
        <f t="shared" si="37"/>
        <v>906.65848503687027</v>
      </c>
      <c r="AR65" s="8">
        <f t="shared" si="38"/>
        <v>87.477762998237225</v>
      </c>
      <c r="AS65" s="8" t="str">
        <f t="shared" si="35"/>
        <v>B</v>
      </c>
      <c r="AT65" s="8">
        <f t="shared" si="41"/>
        <v>40</v>
      </c>
      <c r="AV65" s="8">
        <f t="shared" si="19"/>
        <v>3</v>
      </c>
      <c r="AW65" s="8">
        <f t="shared" si="20"/>
        <v>58</v>
      </c>
      <c r="AX65" s="8">
        <f t="shared" si="59"/>
        <v>40</v>
      </c>
      <c r="AY65" s="8">
        <f t="shared" si="60"/>
        <v>21</v>
      </c>
      <c r="AZ65" s="8">
        <f t="shared" si="21"/>
        <v>4078</v>
      </c>
      <c r="BA65" s="8" t="str">
        <f t="shared" si="22"/>
        <v>すき焼き</v>
      </c>
      <c r="BB65" s="8">
        <f t="shared" si="23"/>
        <v>697602</v>
      </c>
      <c r="BC65" s="8">
        <f t="shared" si="24"/>
        <v>998</v>
      </c>
      <c r="BD65" s="8">
        <f t="shared" si="25"/>
        <v>8.4028035839090496</v>
      </c>
      <c r="BE65" s="8">
        <f t="shared" si="26"/>
        <v>35</v>
      </c>
      <c r="BG65" s="8">
        <f t="shared" si="62"/>
        <v>40</v>
      </c>
      <c r="BH65" s="8">
        <v>7684</v>
      </c>
      <c r="BI65" s="8" t="s">
        <v>26</v>
      </c>
      <c r="BJ65" s="25">
        <v>32238</v>
      </c>
      <c r="BK65" s="7">
        <v>162</v>
      </c>
      <c r="BL65" s="57">
        <v>9.0210680850135816</v>
      </c>
      <c r="BM65" s="8">
        <v>22</v>
      </c>
      <c r="BO65" s="8">
        <f t="shared" si="28"/>
        <v>3</v>
      </c>
      <c r="BP65" s="8">
        <f t="shared" si="61"/>
        <v>58</v>
      </c>
      <c r="BQ65" s="8">
        <f t="shared" si="39"/>
        <v>40</v>
      </c>
      <c r="BR65" s="8">
        <f t="shared" si="29"/>
        <v>21</v>
      </c>
      <c r="BS65" s="8">
        <f t="shared" si="30"/>
        <v>4078</v>
      </c>
      <c r="BT65" s="8" t="str">
        <f t="shared" si="31"/>
        <v>すき焼き</v>
      </c>
      <c r="BU65" s="8">
        <f t="shared" si="32"/>
        <v>697602</v>
      </c>
      <c r="BV65" s="8">
        <f t="shared" si="33"/>
        <v>998</v>
      </c>
      <c r="BW65" s="8">
        <f t="shared" si="34"/>
        <v>8.4028035839090496</v>
      </c>
      <c r="BX65" s="8">
        <f t="shared" si="40"/>
        <v>48</v>
      </c>
      <c r="BZ65" s="8">
        <f t="shared" si="36"/>
        <v>40</v>
      </c>
      <c r="CA65" s="8">
        <v>5598</v>
      </c>
      <c r="CB65" s="8" t="s">
        <v>23</v>
      </c>
      <c r="CC65" s="25">
        <v>36261</v>
      </c>
      <c r="CD65" s="7">
        <v>79</v>
      </c>
      <c r="CE65" s="57">
        <v>20.068785370669559</v>
      </c>
      <c r="CF65" s="8">
        <v>21</v>
      </c>
    </row>
    <row r="66" spans="1:84">
      <c r="A66" s="9">
        <v>41</v>
      </c>
      <c r="B66" s="9" t="s">
        <v>127</v>
      </c>
      <c r="C66" s="8">
        <v>7684</v>
      </c>
      <c r="D66" s="8" t="s">
        <v>27</v>
      </c>
      <c r="E66" s="9">
        <v>32238</v>
      </c>
      <c r="F66" s="9">
        <v>162</v>
      </c>
      <c r="G66" s="9">
        <v>15</v>
      </c>
      <c r="H66" s="9">
        <v>13</v>
      </c>
      <c r="I66" s="9">
        <v>9</v>
      </c>
      <c r="J66" s="9">
        <v>8</v>
      </c>
      <c r="K66" s="9">
        <v>9</v>
      </c>
      <c r="L66" s="9">
        <v>11</v>
      </c>
      <c r="M66" s="9">
        <v>17</v>
      </c>
      <c r="N66" s="9">
        <v>18</v>
      </c>
      <c r="O66" s="9">
        <v>14</v>
      </c>
      <c r="P66" s="9">
        <v>10</v>
      </c>
      <c r="Q66" s="9">
        <v>16</v>
      </c>
      <c r="R66" s="9">
        <v>22</v>
      </c>
      <c r="S66" s="8">
        <f t="shared" si="43"/>
        <v>13.5</v>
      </c>
      <c r="T66" s="8">
        <f t="shared" si="44"/>
        <v>2.193312757201646</v>
      </c>
      <c r="U66" s="8">
        <f t="shared" si="45"/>
        <v>32.89969135802469</v>
      </c>
      <c r="V66" s="8">
        <f t="shared" si="46"/>
        <v>28.513065843621398</v>
      </c>
      <c r="W66" s="8">
        <f t="shared" si="47"/>
        <v>19.739814814814814</v>
      </c>
      <c r="X66" s="8">
        <f t="shared" si="48"/>
        <v>17.546502057613168</v>
      </c>
      <c r="Y66" s="8">
        <f t="shared" si="49"/>
        <v>19.739814814814814</v>
      </c>
      <c r="Z66" s="8">
        <f t="shared" si="50"/>
        <v>24.126440329218106</v>
      </c>
      <c r="AA66" s="8">
        <f t="shared" si="51"/>
        <v>37.286316872427982</v>
      </c>
      <c r="AB66" s="8">
        <f t="shared" si="52"/>
        <v>39.479629629629628</v>
      </c>
      <c r="AC66" s="8">
        <f t="shared" si="53"/>
        <v>30.706378600823044</v>
      </c>
      <c r="AD66" s="8">
        <f t="shared" si="54"/>
        <v>21.93312757201646</v>
      </c>
      <c r="AE66" s="8">
        <f t="shared" si="55"/>
        <v>35.093004115226336</v>
      </c>
      <c r="AF66" s="8">
        <f t="shared" si="56"/>
        <v>48.252880658436212</v>
      </c>
      <c r="AG66" s="8">
        <f t="shared" si="57"/>
        <v>29.609722222222221</v>
      </c>
      <c r="AH66" s="8">
        <f t="shared" si="58"/>
        <v>9.0210680850135816</v>
      </c>
      <c r="AJ66" s="8">
        <v>27</v>
      </c>
      <c r="AK66" s="8" t="s">
        <v>153</v>
      </c>
      <c r="AL66" s="8">
        <v>1205</v>
      </c>
      <c r="AM66" s="8" t="s">
        <v>28</v>
      </c>
      <c r="AN66" s="8">
        <v>59899</v>
      </c>
      <c r="AO66" s="8">
        <v>301</v>
      </c>
      <c r="AP66" s="8">
        <v>8.2976533952720377</v>
      </c>
      <c r="AQ66" s="8">
        <f t="shared" si="37"/>
        <v>914.95613843214232</v>
      </c>
      <c r="AR66" s="8">
        <f t="shared" si="38"/>
        <v>88.278351278314489</v>
      </c>
      <c r="AS66" s="8" t="str">
        <f t="shared" si="35"/>
        <v>B</v>
      </c>
      <c r="AT66" s="8">
        <f t="shared" si="41"/>
        <v>41</v>
      </c>
      <c r="AV66" s="8">
        <f t="shared" si="19"/>
        <v>27</v>
      </c>
      <c r="AW66" s="8">
        <f t="shared" si="20"/>
        <v>34</v>
      </c>
      <c r="AX66" s="8">
        <f t="shared" si="59"/>
        <v>41</v>
      </c>
      <c r="AY66" s="8">
        <f t="shared" si="60"/>
        <v>20</v>
      </c>
      <c r="AZ66" s="8">
        <f t="shared" si="21"/>
        <v>1205</v>
      </c>
      <c r="BA66" s="8" t="str">
        <f t="shared" si="22"/>
        <v>いちごパフェ</v>
      </c>
      <c r="BB66" s="8">
        <f t="shared" si="23"/>
        <v>59899</v>
      </c>
      <c r="BC66" s="8">
        <f t="shared" si="24"/>
        <v>301</v>
      </c>
      <c r="BD66" s="8">
        <f t="shared" si="25"/>
        <v>8.2976533952720377</v>
      </c>
      <c r="BE66" s="8">
        <f t="shared" si="26"/>
        <v>26</v>
      </c>
      <c r="BG66" s="8">
        <f t="shared" si="62"/>
        <v>41</v>
      </c>
      <c r="BH66" s="8">
        <v>1244</v>
      </c>
      <c r="BI66" s="8" t="s">
        <v>92</v>
      </c>
      <c r="BJ66" s="25">
        <v>53867</v>
      </c>
      <c r="BK66" s="7">
        <v>83</v>
      </c>
      <c r="BL66" s="57">
        <v>7.5085850413186845</v>
      </c>
      <c r="BM66" s="8">
        <v>22</v>
      </c>
      <c r="BO66" s="8">
        <f t="shared" si="28"/>
        <v>27</v>
      </c>
      <c r="BP66" s="8">
        <f t="shared" si="61"/>
        <v>34</v>
      </c>
      <c r="BQ66" s="8">
        <f t="shared" si="39"/>
        <v>41</v>
      </c>
      <c r="BR66" s="8">
        <f t="shared" si="29"/>
        <v>20</v>
      </c>
      <c r="BS66" s="8">
        <f t="shared" si="30"/>
        <v>1205</v>
      </c>
      <c r="BT66" s="8" t="str">
        <f t="shared" si="31"/>
        <v>いちごパフェ</v>
      </c>
      <c r="BU66" s="8">
        <f t="shared" si="32"/>
        <v>59899</v>
      </c>
      <c r="BV66" s="8">
        <f t="shared" si="33"/>
        <v>301</v>
      </c>
      <c r="BW66" s="8">
        <f t="shared" si="34"/>
        <v>8.2976533952720377</v>
      </c>
      <c r="BX66" s="8">
        <f t="shared" si="40"/>
        <v>37</v>
      </c>
      <c r="BZ66" s="8">
        <f t="shared" si="36"/>
        <v>41</v>
      </c>
      <c r="CA66" s="8">
        <v>2599</v>
      </c>
      <c r="CB66" s="8" t="s">
        <v>73</v>
      </c>
      <c r="CC66" s="25">
        <v>28459</v>
      </c>
      <c r="CD66" s="7">
        <v>191</v>
      </c>
      <c r="CE66" s="57">
        <v>17.392502802591221</v>
      </c>
      <c r="CF66" s="8">
        <v>20</v>
      </c>
    </row>
    <row r="67" spans="1:84">
      <c r="A67" s="9">
        <v>42</v>
      </c>
      <c r="B67" s="9" t="s">
        <v>127</v>
      </c>
      <c r="C67" s="8">
        <v>2599</v>
      </c>
      <c r="D67" s="8" t="s">
        <v>74</v>
      </c>
      <c r="E67" s="9">
        <v>28459</v>
      </c>
      <c r="F67" s="9">
        <v>191</v>
      </c>
      <c r="G67" s="9">
        <v>9</v>
      </c>
      <c r="H67" s="9">
        <v>8</v>
      </c>
      <c r="I67" s="9">
        <v>11</v>
      </c>
      <c r="J67" s="9">
        <v>12</v>
      </c>
      <c r="K67" s="9">
        <v>15</v>
      </c>
      <c r="L67" s="9">
        <v>38</v>
      </c>
      <c r="M67" s="9">
        <v>6</v>
      </c>
      <c r="N67" s="9">
        <v>7</v>
      </c>
      <c r="O67" s="9">
        <v>14</v>
      </c>
      <c r="P67" s="9">
        <v>18</v>
      </c>
      <c r="Q67" s="9">
        <v>26</v>
      </c>
      <c r="R67" s="9">
        <v>27</v>
      </c>
      <c r="S67" s="8">
        <f t="shared" si="43"/>
        <v>15.916666666666666</v>
      </c>
      <c r="T67" s="8">
        <f t="shared" si="44"/>
        <v>1.8602966841186737</v>
      </c>
      <c r="U67" s="8">
        <f t="shared" si="45"/>
        <v>16.742670157068062</v>
      </c>
      <c r="V67" s="8">
        <f t="shared" si="46"/>
        <v>14.882373472949389</v>
      </c>
      <c r="W67" s="8">
        <f t="shared" si="47"/>
        <v>20.463263525305411</v>
      </c>
      <c r="X67" s="8">
        <f t="shared" si="48"/>
        <v>22.323560209424084</v>
      </c>
      <c r="Y67" s="8">
        <f t="shared" si="49"/>
        <v>27.904450261780106</v>
      </c>
      <c r="Z67" s="8">
        <f t="shared" si="50"/>
        <v>70.691273996509594</v>
      </c>
      <c r="AA67" s="8">
        <f t="shared" si="51"/>
        <v>11.161780104712042</v>
      </c>
      <c r="AB67" s="8">
        <f t="shared" si="52"/>
        <v>13.022076788830717</v>
      </c>
      <c r="AC67" s="8">
        <f t="shared" si="53"/>
        <v>26.044153577661433</v>
      </c>
      <c r="AD67" s="8">
        <f t="shared" si="54"/>
        <v>33.485340314136124</v>
      </c>
      <c r="AE67" s="8">
        <f t="shared" si="55"/>
        <v>48.367713787085513</v>
      </c>
      <c r="AF67" s="8">
        <f t="shared" si="56"/>
        <v>50.228010471204186</v>
      </c>
      <c r="AG67" s="8">
        <f t="shared" si="57"/>
        <v>29.609722222222228</v>
      </c>
      <c r="AH67" s="8">
        <f t="shared" si="58"/>
        <v>17.392502802591221</v>
      </c>
      <c r="AJ67" s="8">
        <v>10</v>
      </c>
      <c r="AK67" s="8" t="s">
        <v>152</v>
      </c>
      <c r="AL67" s="8">
        <v>2987</v>
      </c>
      <c r="AM67" s="8" t="s">
        <v>20</v>
      </c>
      <c r="AN67" s="8">
        <v>215069</v>
      </c>
      <c r="AO67" s="8">
        <v>431</v>
      </c>
      <c r="AP67" s="8">
        <v>7.8170274497706291</v>
      </c>
      <c r="AQ67" s="8">
        <f t="shared" si="37"/>
        <v>922.77316588191297</v>
      </c>
      <c r="AR67" s="8">
        <f t="shared" si="38"/>
        <v>89.032566990059507</v>
      </c>
      <c r="AS67" s="8" t="str">
        <f t="shared" si="35"/>
        <v>B</v>
      </c>
      <c r="AT67" s="8">
        <f t="shared" si="41"/>
        <v>42</v>
      </c>
      <c r="AV67" s="8">
        <f t="shared" si="19"/>
        <v>10</v>
      </c>
      <c r="AW67" s="8">
        <f t="shared" si="20"/>
        <v>51</v>
      </c>
      <c r="AX67" s="8">
        <f t="shared" si="59"/>
        <v>42</v>
      </c>
      <c r="AY67" s="8">
        <f t="shared" si="60"/>
        <v>19</v>
      </c>
      <c r="AZ67" s="8">
        <f t="shared" si="21"/>
        <v>2987</v>
      </c>
      <c r="BA67" s="8" t="str">
        <f t="shared" si="22"/>
        <v>チーズハンバーグ</v>
      </c>
      <c r="BB67" s="8">
        <f t="shared" si="23"/>
        <v>215069</v>
      </c>
      <c r="BC67" s="8">
        <f t="shared" si="24"/>
        <v>431</v>
      </c>
      <c r="BD67" s="8">
        <f t="shared" si="25"/>
        <v>7.8170274497706291</v>
      </c>
      <c r="BE67" s="8">
        <f t="shared" si="26"/>
        <v>31</v>
      </c>
      <c r="BG67" s="8">
        <f t="shared" si="62"/>
        <v>42</v>
      </c>
      <c r="BH67" s="8">
        <v>1423</v>
      </c>
      <c r="BI67" s="8" t="s">
        <v>7</v>
      </c>
      <c r="BJ67" s="25">
        <v>64078</v>
      </c>
      <c r="BK67" s="7">
        <v>322</v>
      </c>
      <c r="BL67" s="57">
        <v>7.1347162718970338</v>
      </c>
      <c r="BM67" s="8">
        <v>21</v>
      </c>
      <c r="BO67" s="8">
        <f t="shared" si="28"/>
        <v>10</v>
      </c>
      <c r="BP67" s="8">
        <f t="shared" si="61"/>
        <v>51</v>
      </c>
      <c r="BQ67" s="8">
        <f t="shared" si="39"/>
        <v>42</v>
      </c>
      <c r="BR67" s="8">
        <f t="shared" si="29"/>
        <v>19</v>
      </c>
      <c r="BS67" s="8">
        <f t="shared" si="30"/>
        <v>2987</v>
      </c>
      <c r="BT67" s="8" t="str">
        <f t="shared" si="31"/>
        <v>チーズハンバーグ</v>
      </c>
      <c r="BU67" s="8">
        <f t="shared" si="32"/>
        <v>215069</v>
      </c>
      <c r="BV67" s="8">
        <f t="shared" si="33"/>
        <v>431</v>
      </c>
      <c r="BW67" s="8">
        <f t="shared" si="34"/>
        <v>7.8170274497706291</v>
      </c>
      <c r="BX67" s="8">
        <f t="shared" si="40"/>
        <v>46</v>
      </c>
      <c r="BZ67" s="8">
        <f t="shared" si="36"/>
        <v>42</v>
      </c>
      <c r="CA67" s="8">
        <v>6045</v>
      </c>
      <c r="CB67" s="8" t="s">
        <v>43</v>
      </c>
      <c r="CC67" s="25">
        <v>19461</v>
      </c>
      <c r="CD67" s="7">
        <v>39</v>
      </c>
      <c r="CE67" s="57">
        <v>17.49512245713791</v>
      </c>
      <c r="CF67" s="8">
        <v>19</v>
      </c>
    </row>
    <row r="68" spans="1:84">
      <c r="A68" s="9">
        <v>43</v>
      </c>
      <c r="B68" s="9" t="s">
        <v>127</v>
      </c>
      <c r="C68" s="8">
        <v>6045</v>
      </c>
      <c r="D68" s="8" t="s">
        <v>44</v>
      </c>
      <c r="E68" s="9">
        <v>19461</v>
      </c>
      <c r="F68" s="9">
        <v>39</v>
      </c>
      <c r="G68" s="9">
        <v>3</v>
      </c>
      <c r="H68" s="9">
        <v>2</v>
      </c>
      <c r="I68" s="9">
        <v>5</v>
      </c>
      <c r="J68" s="9">
        <v>0</v>
      </c>
      <c r="K68" s="9">
        <v>2</v>
      </c>
      <c r="L68" s="9">
        <v>3</v>
      </c>
      <c r="M68" s="9">
        <v>4</v>
      </c>
      <c r="N68" s="9">
        <v>1</v>
      </c>
      <c r="O68" s="9">
        <v>3</v>
      </c>
      <c r="P68" s="9">
        <v>6</v>
      </c>
      <c r="Q68" s="9">
        <v>3</v>
      </c>
      <c r="R68" s="9">
        <v>7</v>
      </c>
      <c r="S68" s="8">
        <f t="shared" si="43"/>
        <v>3.25</v>
      </c>
      <c r="T68" s="8">
        <f t="shared" si="44"/>
        <v>9.1106837606837594</v>
      </c>
      <c r="U68" s="8">
        <f t="shared" si="45"/>
        <v>27.332051282051278</v>
      </c>
      <c r="V68" s="8">
        <f t="shared" si="46"/>
        <v>18.221367521367519</v>
      </c>
      <c r="W68" s="8">
        <f t="shared" si="47"/>
        <v>45.553418803418793</v>
      </c>
      <c r="X68" s="8">
        <f t="shared" si="48"/>
        <v>0</v>
      </c>
      <c r="Y68" s="8">
        <f t="shared" si="49"/>
        <v>18.221367521367519</v>
      </c>
      <c r="Z68" s="8">
        <f t="shared" si="50"/>
        <v>27.332051282051278</v>
      </c>
      <c r="AA68" s="8">
        <f t="shared" si="51"/>
        <v>36.442735042735038</v>
      </c>
      <c r="AB68" s="8">
        <f t="shared" si="52"/>
        <v>9.1106837606837594</v>
      </c>
      <c r="AC68" s="8">
        <f t="shared" si="53"/>
        <v>27.332051282051278</v>
      </c>
      <c r="AD68" s="8">
        <f t="shared" si="54"/>
        <v>54.664102564102556</v>
      </c>
      <c r="AE68" s="8">
        <f t="shared" si="55"/>
        <v>27.332051282051278</v>
      </c>
      <c r="AF68" s="8">
        <f t="shared" si="56"/>
        <v>63.774786324786319</v>
      </c>
      <c r="AG68" s="8">
        <f t="shared" si="57"/>
        <v>29.609722222222217</v>
      </c>
      <c r="AH68" s="8">
        <f t="shared" si="58"/>
        <v>17.49512245713791</v>
      </c>
      <c r="AJ68" s="8">
        <v>17</v>
      </c>
      <c r="AK68" s="8" t="s">
        <v>153</v>
      </c>
      <c r="AL68" s="8">
        <v>7984</v>
      </c>
      <c r="AM68" s="8" t="s">
        <v>37</v>
      </c>
      <c r="AN68" s="8">
        <v>92814</v>
      </c>
      <c r="AO68" s="8">
        <v>186</v>
      </c>
      <c r="AP68" s="8">
        <v>7.7400742176879502</v>
      </c>
      <c r="AQ68" s="8">
        <f t="shared" si="37"/>
        <v>930.51324009960092</v>
      </c>
      <c r="AR68" s="8">
        <f t="shared" si="38"/>
        <v>89.779357969439289</v>
      </c>
      <c r="AS68" s="8" t="str">
        <f t="shared" si="35"/>
        <v>B</v>
      </c>
      <c r="AT68" s="8">
        <f t="shared" si="41"/>
        <v>43</v>
      </c>
      <c r="AV68" s="8">
        <f t="shared" si="19"/>
        <v>17</v>
      </c>
      <c r="AW68" s="8">
        <f t="shared" si="20"/>
        <v>44</v>
      </c>
      <c r="AX68" s="8">
        <f t="shared" si="59"/>
        <v>43</v>
      </c>
      <c r="AY68" s="8">
        <f t="shared" si="60"/>
        <v>18</v>
      </c>
      <c r="AZ68" s="8">
        <f t="shared" si="21"/>
        <v>7984</v>
      </c>
      <c r="BA68" s="8" t="str">
        <f t="shared" si="22"/>
        <v>カルボナーラ</v>
      </c>
      <c r="BB68" s="8">
        <f t="shared" si="23"/>
        <v>92814</v>
      </c>
      <c r="BC68" s="8">
        <f t="shared" si="24"/>
        <v>186</v>
      </c>
      <c r="BD68" s="8">
        <f t="shared" si="25"/>
        <v>7.7400742176879502</v>
      </c>
      <c r="BE68" s="8">
        <f t="shared" si="26"/>
        <v>28</v>
      </c>
      <c r="BG68" s="8">
        <f t="shared" si="62"/>
        <v>43</v>
      </c>
      <c r="BH68" s="8">
        <v>3247</v>
      </c>
      <c r="BI68" s="8" t="s">
        <v>13</v>
      </c>
      <c r="BJ68" s="25">
        <v>7164</v>
      </c>
      <c r="BK68" s="7">
        <v>36</v>
      </c>
      <c r="BL68" s="57">
        <v>20.937235372383341</v>
      </c>
      <c r="BM68" s="8">
        <v>19</v>
      </c>
      <c r="BO68" s="8">
        <f t="shared" si="28"/>
        <v>17</v>
      </c>
      <c r="BP68" s="8">
        <f t="shared" si="61"/>
        <v>44</v>
      </c>
      <c r="BQ68" s="8">
        <f t="shared" si="39"/>
        <v>43</v>
      </c>
      <c r="BR68" s="8">
        <f t="shared" si="29"/>
        <v>18</v>
      </c>
      <c r="BS68" s="8">
        <f t="shared" si="30"/>
        <v>7984</v>
      </c>
      <c r="BT68" s="8" t="str">
        <f t="shared" si="31"/>
        <v>カルボナーラ</v>
      </c>
      <c r="BU68" s="8">
        <f t="shared" si="32"/>
        <v>92814</v>
      </c>
      <c r="BV68" s="8">
        <f t="shared" si="33"/>
        <v>186</v>
      </c>
      <c r="BW68" s="8">
        <f t="shared" si="34"/>
        <v>7.7400742176879502</v>
      </c>
      <c r="BX68" s="8">
        <f t="shared" si="40"/>
        <v>43</v>
      </c>
      <c r="BZ68" s="8">
        <f t="shared" si="36"/>
        <v>43</v>
      </c>
      <c r="CA68" s="8">
        <v>2599</v>
      </c>
      <c r="CB68" s="8" t="s">
        <v>183</v>
      </c>
      <c r="CC68" s="25">
        <v>34124</v>
      </c>
      <c r="CD68" s="7">
        <v>76</v>
      </c>
      <c r="CE68" s="57">
        <v>25.416839735933301</v>
      </c>
      <c r="CF68" s="8">
        <v>17</v>
      </c>
    </row>
    <row r="69" spans="1:84">
      <c r="A69" s="9">
        <v>44</v>
      </c>
      <c r="B69" s="9" t="s">
        <v>127</v>
      </c>
      <c r="C69" s="8">
        <v>1578</v>
      </c>
      <c r="D69" s="8" t="s">
        <v>12</v>
      </c>
      <c r="E69" s="9">
        <v>19168</v>
      </c>
      <c r="F69" s="9">
        <v>32</v>
      </c>
      <c r="G69" s="9">
        <v>3</v>
      </c>
      <c r="H69" s="9">
        <v>4</v>
      </c>
      <c r="I69" s="9">
        <v>4</v>
      </c>
      <c r="J69" s="9">
        <v>0</v>
      </c>
      <c r="K69" s="9">
        <v>1</v>
      </c>
      <c r="L69" s="9">
        <v>0</v>
      </c>
      <c r="M69" s="9">
        <v>1</v>
      </c>
      <c r="N69" s="9">
        <v>3</v>
      </c>
      <c r="O69" s="9">
        <v>7</v>
      </c>
      <c r="P69" s="9">
        <v>1</v>
      </c>
      <c r="Q69" s="9">
        <v>4</v>
      </c>
      <c r="R69" s="9">
        <v>4</v>
      </c>
      <c r="S69" s="8">
        <f t="shared" si="43"/>
        <v>2.6666666666666665</v>
      </c>
      <c r="T69" s="8">
        <f t="shared" si="44"/>
        <v>11.103645833333333</v>
      </c>
      <c r="U69" s="8">
        <f t="shared" si="45"/>
        <v>33.310937500000001</v>
      </c>
      <c r="V69" s="8">
        <f t="shared" si="46"/>
        <v>44.414583333333333</v>
      </c>
      <c r="W69" s="8">
        <f t="shared" si="47"/>
        <v>44.414583333333333</v>
      </c>
      <c r="X69" s="8">
        <f t="shared" si="48"/>
        <v>0</v>
      </c>
      <c r="Y69" s="8">
        <f t="shared" si="49"/>
        <v>11.103645833333333</v>
      </c>
      <c r="Z69" s="8">
        <f t="shared" si="50"/>
        <v>0</v>
      </c>
      <c r="AA69" s="8">
        <f t="shared" si="51"/>
        <v>11.103645833333333</v>
      </c>
      <c r="AB69" s="8">
        <f t="shared" si="52"/>
        <v>33.310937500000001</v>
      </c>
      <c r="AC69" s="8">
        <f t="shared" si="53"/>
        <v>77.725520833333334</v>
      </c>
      <c r="AD69" s="8">
        <f t="shared" si="54"/>
        <v>11.103645833333333</v>
      </c>
      <c r="AE69" s="8">
        <f t="shared" si="55"/>
        <v>44.414583333333333</v>
      </c>
      <c r="AF69" s="8">
        <f t="shared" si="56"/>
        <v>44.414583333333333</v>
      </c>
      <c r="AG69" s="8">
        <f t="shared" si="57"/>
        <v>29.609722222222221</v>
      </c>
      <c r="AH69" s="8">
        <f t="shared" si="58"/>
        <v>22.360977179779749</v>
      </c>
      <c r="AJ69" s="8">
        <v>40</v>
      </c>
      <c r="AK69" s="8" t="s">
        <v>151</v>
      </c>
      <c r="AL69" s="8">
        <v>3205</v>
      </c>
      <c r="AM69" s="8" t="s">
        <v>11</v>
      </c>
      <c r="AN69" s="8">
        <v>33489</v>
      </c>
      <c r="AO69" s="8">
        <v>61</v>
      </c>
      <c r="AP69" s="8">
        <v>7.6902659457881475</v>
      </c>
      <c r="AQ69" s="8">
        <f t="shared" si="37"/>
        <v>938.20350604538908</v>
      </c>
      <c r="AR69" s="8">
        <f t="shared" si="38"/>
        <v>90.52134326258053</v>
      </c>
      <c r="AS69" s="8" t="str">
        <f t="shared" si="35"/>
        <v>C</v>
      </c>
      <c r="AT69" s="8">
        <f t="shared" si="41"/>
        <v>44</v>
      </c>
      <c r="AV69" s="8">
        <f t="shared" si="19"/>
        <v>40</v>
      </c>
      <c r="AW69" s="8">
        <f t="shared" si="20"/>
        <v>21</v>
      </c>
      <c r="AX69" s="8">
        <f t="shared" si="59"/>
        <v>44</v>
      </c>
      <c r="AY69" s="8">
        <f t="shared" si="60"/>
        <v>17</v>
      </c>
      <c r="AZ69" s="8">
        <f t="shared" si="21"/>
        <v>3205</v>
      </c>
      <c r="BA69" s="8" t="str">
        <f t="shared" si="22"/>
        <v>かつ丼</v>
      </c>
      <c r="BB69" s="8">
        <f t="shared" si="23"/>
        <v>33489</v>
      </c>
      <c r="BC69" s="8">
        <f t="shared" si="24"/>
        <v>61</v>
      </c>
      <c r="BD69" s="8">
        <f t="shared" si="25"/>
        <v>7.6902659457881475</v>
      </c>
      <c r="BE69" s="8">
        <f t="shared" si="26"/>
        <v>19</v>
      </c>
      <c r="BG69" s="8">
        <f t="shared" si="62"/>
        <v>44</v>
      </c>
      <c r="BH69" s="8">
        <v>3205</v>
      </c>
      <c r="BI69" s="8" t="s">
        <v>11</v>
      </c>
      <c r="BJ69" s="25">
        <v>33489</v>
      </c>
      <c r="BK69" s="7">
        <v>61</v>
      </c>
      <c r="BL69" s="57">
        <v>7.6902659457881475</v>
      </c>
      <c r="BM69" s="8">
        <v>19</v>
      </c>
      <c r="BO69" s="8">
        <f t="shared" si="28"/>
        <v>40</v>
      </c>
      <c r="BP69" s="8">
        <f t="shared" si="61"/>
        <v>21</v>
      </c>
      <c r="BQ69" s="8">
        <f t="shared" si="39"/>
        <v>44</v>
      </c>
      <c r="BR69" s="8">
        <f t="shared" si="29"/>
        <v>17</v>
      </c>
      <c r="BS69" s="8">
        <f t="shared" si="30"/>
        <v>3205</v>
      </c>
      <c r="BT69" s="8" t="str">
        <f t="shared" si="31"/>
        <v>かつ丼</v>
      </c>
      <c r="BU69" s="8">
        <f t="shared" si="32"/>
        <v>33489</v>
      </c>
      <c r="BV69" s="8">
        <f t="shared" si="33"/>
        <v>61</v>
      </c>
      <c r="BW69" s="8">
        <f t="shared" si="34"/>
        <v>7.6902659457881475</v>
      </c>
      <c r="BX69" s="8">
        <f t="shared" si="40"/>
        <v>30</v>
      </c>
      <c r="BZ69" s="8">
        <f t="shared" si="36"/>
        <v>44</v>
      </c>
      <c r="CA69" s="8">
        <v>1578</v>
      </c>
      <c r="CB69" s="8" t="s">
        <v>12</v>
      </c>
      <c r="CC69" s="25">
        <v>19168</v>
      </c>
      <c r="CD69" s="7">
        <v>32</v>
      </c>
      <c r="CE69" s="57">
        <v>22.360977179779749</v>
      </c>
      <c r="CF69" s="8">
        <v>15</v>
      </c>
    </row>
    <row r="70" spans="1:84">
      <c r="A70" s="9">
        <v>45</v>
      </c>
      <c r="B70" s="9" t="s">
        <v>127</v>
      </c>
      <c r="C70" s="8">
        <v>8569</v>
      </c>
      <c r="D70" s="8" t="s">
        <v>65</v>
      </c>
      <c r="E70" s="9">
        <v>18040</v>
      </c>
      <c r="F70" s="9">
        <v>41</v>
      </c>
      <c r="G70" s="9">
        <v>3</v>
      </c>
      <c r="H70" s="9">
        <v>0</v>
      </c>
      <c r="I70" s="9">
        <v>1</v>
      </c>
      <c r="J70" s="9">
        <v>2</v>
      </c>
      <c r="K70" s="9">
        <v>2</v>
      </c>
      <c r="L70" s="9">
        <v>4</v>
      </c>
      <c r="M70" s="9">
        <v>0</v>
      </c>
      <c r="N70" s="9">
        <v>5</v>
      </c>
      <c r="O70" s="9">
        <v>4</v>
      </c>
      <c r="P70" s="9">
        <v>7</v>
      </c>
      <c r="Q70" s="9">
        <v>8</v>
      </c>
      <c r="R70" s="9">
        <v>5</v>
      </c>
      <c r="S70" s="8">
        <f t="shared" si="43"/>
        <v>3.4166666666666665</v>
      </c>
      <c r="T70" s="8">
        <f t="shared" si="44"/>
        <v>8.6662601626016258</v>
      </c>
      <c r="U70" s="8">
        <f t="shared" si="45"/>
        <v>25.998780487804879</v>
      </c>
      <c r="V70" s="8">
        <f t="shared" si="46"/>
        <v>0</v>
      </c>
      <c r="W70" s="8">
        <f t="shared" si="47"/>
        <v>8.6662601626016258</v>
      </c>
      <c r="X70" s="8">
        <f t="shared" si="48"/>
        <v>17.332520325203252</v>
      </c>
      <c r="Y70" s="8">
        <f t="shared" si="49"/>
        <v>17.332520325203252</v>
      </c>
      <c r="Z70" s="8">
        <f t="shared" si="50"/>
        <v>34.665040650406503</v>
      </c>
      <c r="AA70" s="8">
        <f t="shared" si="51"/>
        <v>0</v>
      </c>
      <c r="AB70" s="8">
        <f t="shared" si="52"/>
        <v>43.331300813008127</v>
      </c>
      <c r="AC70" s="8">
        <f t="shared" si="53"/>
        <v>34.665040650406503</v>
      </c>
      <c r="AD70" s="8">
        <f t="shared" si="54"/>
        <v>60.663821138211382</v>
      </c>
      <c r="AE70" s="8">
        <f t="shared" si="55"/>
        <v>69.330081300813006</v>
      </c>
      <c r="AF70" s="8">
        <f t="shared" si="56"/>
        <v>43.331300813008127</v>
      </c>
      <c r="AG70" s="8">
        <f t="shared" si="57"/>
        <v>29.609722222222217</v>
      </c>
      <c r="AH70" s="8">
        <f t="shared" si="58"/>
        <v>21.36261939293712</v>
      </c>
      <c r="AJ70" s="8">
        <v>30</v>
      </c>
      <c r="AK70" s="8" t="s">
        <v>151</v>
      </c>
      <c r="AL70" s="8">
        <v>1244</v>
      </c>
      <c r="AM70" s="8" t="s">
        <v>92</v>
      </c>
      <c r="AN70" s="8">
        <v>53867</v>
      </c>
      <c r="AO70" s="8">
        <v>83</v>
      </c>
      <c r="AP70" s="8">
        <v>7.5085850413186845</v>
      </c>
      <c r="AQ70" s="8">
        <f t="shared" si="37"/>
        <v>945.7120910867078</v>
      </c>
      <c r="AR70" s="8">
        <f t="shared" si="38"/>
        <v>91.245799310294984</v>
      </c>
      <c r="AS70" s="8" t="str">
        <f t="shared" si="35"/>
        <v>C</v>
      </c>
      <c r="AT70" s="8">
        <f t="shared" si="41"/>
        <v>45</v>
      </c>
      <c r="AV70" s="8">
        <f t="shared" si="19"/>
        <v>30</v>
      </c>
      <c r="AW70" s="8">
        <f t="shared" si="20"/>
        <v>31</v>
      </c>
      <c r="AX70" s="8">
        <f t="shared" si="59"/>
        <v>45</v>
      </c>
      <c r="AY70" s="8">
        <f t="shared" si="60"/>
        <v>16</v>
      </c>
      <c r="AZ70" s="8">
        <f t="shared" si="21"/>
        <v>1244</v>
      </c>
      <c r="BA70" s="8" t="str">
        <f t="shared" si="22"/>
        <v>ローストビーフ</v>
      </c>
      <c r="BB70" s="8">
        <f t="shared" si="23"/>
        <v>53867</v>
      </c>
      <c r="BC70" s="8">
        <f t="shared" si="24"/>
        <v>83</v>
      </c>
      <c r="BD70" s="8">
        <f t="shared" si="25"/>
        <v>7.5085850413186845</v>
      </c>
      <c r="BE70" s="8">
        <f t="shared" si="26"/>
        <v>22</v>
      </c>
      <c r="BG70" s="8">
        <f t="shared" si="62"/>
        <v>45</v>
      </c>
      <c r="BH70" s="8">
        <v>4873</v>
      </c>
      <c r="BI70" s="8" t="s">
        <v>179</v>
      </c>
      <c r="BJ70" s="25">
        <v>3843</v>
      </c>
      <c r="BK70" s="7">
        <v>7</v>
      </c>
      <c r="BL70" s="57">
        <v>48.414108704331809</v>
      </c>
      <c r="BM70" s="8">
        <v>18</v>
      </c>
      <c r="BO70" s="8">
        <f t="shared" si="28"/>
        <v>30</v>
      </c>
      <c r="BP70" s="8">
        <f t="shared" si="61"/>
        <v>31</v>
      </c>
      <c r="BQ70" s="8">
        <f t="shared" si="39"/>
        <v>45</v>
      </c>
      <c r="BR70" s="8">
        <f t="shared" si="29"/>
        <v>16</v>
      </c>
      <c r="BS70" s="8">
        <f t="shared" si="30"/>
        <v>1244</v>
      </c>
      <c r="BT70" s="8" t="str">
        <f t="shared" si="31"/>
        <v>ローストビーフ</v>
      </c>
      <c r="BU70" s="8">
        <f t="shared" si="32"/>
        <v>53867</v>
      </c>
      <c r="BV70" s="8">
        <f t="shared" si="33"/>
        <v>83</v>
      </c>
      <c r="BW70" s="8">
        <f t="shared" si="34"/>
        <v>7.5085850413186845</v>
      </c>
      <c r="BX70" s="8">
        <f t="shared" si="40"/>
        <v>37</v>
      </c>
      <c r="BZ70" s="8">
        <f t="shared" si="36"/>
        <v>45</v>
      </c>
      <c r="CA70" s="8">
        <v>8569</v>
      </c>
      <c r="CB70" s="8" t="s">
        <v>64</v>
      </c>
      <c r="CC70" s="25">
        <v>18040</v>
      </c>
      <c r="CD70" s="7">
        <v>41</v>
      </c>
      <c r="CE70" s="57">
        <v>21.36261939293712</v>
      </c>
      <c r="CF70" s="8">
        <v>15</v>
      </c>
    </row>
    <row r="71" spans="1:84">
      <c r="A71" s="9">
        <v>46</v>
      </c>
      <c r="B71" s="9" t="s">
        <v>127</v>
      </c>
      <c r="C71" s="8">
        <v>3211</v>
      </c>
      <c r="D71" s="8" t="s">
        <v>70</v>
      </c>
      <c r="E71" s="9">
        <v>15847</v>
      </c>
      <c r="F71" s="9">
        <v>53</v>
      </c>
      <c r="G71" s="9">
        <v>5</v>
      </c>
      <c r="H71" s="9">
        <v>4</v>
      </c>
      <c r="I71" s="9">
        <v>7</v>
      </c>
      <c r="J71" s="9">
        <v>5</v>
      </c>
      <c r="K71" s="9">
        <v>6</v>
      </c>
      <c r="L71" s="9">
        <v>9</v>
      </c>
      <c r="M71" s="9">
        <v>8</v>
      </c>
      <c r="N71" s="9">
        <v>0</v>
      </c>
      <c r="O71" s="9">
        <v>7</v>
      </c>
      <c r="P71" s="9">
        <v>2</v>
      </c>
      <c r="Q71" s="9">
        <v>0</v>
      </c>
      <c r="R71" s="9">
        <v>0</v>
      </c>
      <c r="S71" s="8">
        <f t="shared" si="43"/>
        <v>4.416666666666667</v>
      </c>
      <c r="T71" s="8">
        <f t="shared" si="44"/>
        <v>6.7040880503144642</v>
      </c>
      <c r="U71" s="8">
        <f t="shared" si="45"/>
        <v>33.520440251572325</v>
      </c>
      <c r="V71" s="8">
        <f t="shared" si="46"/>
        <v>26.816352201257857</v>
      </c>
      <c r="W71" s="8">
        <f t="shared" si="47"/>
        <v>46.928616352201246</v>
      </c>
      <c r="X71" s="8">
        <f t="shared" si="48"/>
        <v>33.520440251572325</v>
      </c>
      <c r="Y71" s="8">
        <f t="shared" si="49"/>
        <v>40.224528301886785</v>
      </c>
      <c r="Z71" s="8">
        <f t="shared" si="50"/>
        <v>60.336792452830181</v>
      </c>
      <c r="AA71" s="8">
        <f t="shared" si="51"/>
        <v>53.632704402515714</v>
      </c>
      <c r="AB71" s="8">
        <f t="shared" si="52"/>
        <v>0</v>
      </c>
      <c r="AC71" s="8">
        <f t="shared" si="53"/>
        <v>46.928616352201246</v>
      </c>
      <c r="AD71" s="8">
        <f t="shared" si="54"/>
        <v>13.408176100628928</v>
      </c>
      <c r="AE71" s="8">
        <f t="shared" si="55"/>
        <v>0</v>
      </c>
      <c r="AF71" s="8">
        <f t="shared" si="56"/>
        <v>0</v>
      </c>
      <c r="AG71" s="8">
        <f t="shared" si="57"/>
        <v>29.609722222222214</v>
      </c>
      <c r="AH71" s="8">
        <f t="shared" si="58"/>
        <v>20.746297275491777</v>
      </c>
      <c r="AJ71" s="8">
        <v>2</v>
      </c>
      <c r="AK71" s="8" t="s">
        <v>152</v>
      </c>
      <c r="AL71" s="8">
        <v>2579</v>
      </c>
      <c r="AM71" s="8" t="s">
        <v>19</v>
      </c>
      <c r="AN71" s="8">
        <v>786923</v>
      </c>
      <c r="AO71" s="8">
        <v>1577</v>
      </c>
      <c r="AP71" s="8">
        <v>7.409331411243425</v>
      </c>
      <c r="AQ71" s="8">
        <f t="shared" si="37"/>
        <v>953.12142249795124</v>
      </c>
      <c r="AR71" s="8">
        <f t="shared" si="38"/>
        <v>91.960679000790336</v>
      </c>
      <c r="AS71" s="8" t="str">
        <f t="shared" si="35"/>
        <v>C</v>
      </c>
      <c r="AT71" s="8">
        <f t="shared" si="41"/>
        <v>46</v>
      </c>
      <c r="AV71" s="8">
        <f t="shared" si="19"/>
        <v>2</v>
      </c>
      <c r="AW71" s="8">
        <f t="shared" si="20"/>
        <v>59</v>
      </c>
      <c r="AX71" s="8">
        <f t="shared" si="59"/>
        <v>46</v>
      </c>
      <c r="AY71" s="8">
        <f t="shared" si="60"/>
        <v>15</v>
      </c>
      <c r="AZ71" s="8">
        <f t="shared" si="21"/>
        <v>2579</v>
      </c>
      <c r="BA71" s="8" t="str">
        <f t="shared" si="22"/>
        <v>飲み放題</v>
      </c>
      <c r="BB71" s="8">
        <f t="shared" si="23"/>
        <v>786923</v>
      </c>
      <c r="BC71" s="8">
        <f t="shared" si="24"/>
        <v>1577</v>
      </c>
      <c r="BD71" s="8">
        <f t="shared" si="25"/>
        <v>7.409331411243425</v>
      </c>
      <c r="BE71" s="8">
        <f t="shared" si="26"/>
        <v>30</v>
      </c>
      <c r="BG71" s="8">
        <f t="shared" si="62"/>
        <v>46</v>
      </c>
      <c r="BH71" s="8">
        <v>2301</v>
      </c>
      <c r="BI71" s="8" t="s">
        <v>199</v>
      </c>
      <c r="BJ71" s="25">
        <v>76311</v>
      </c>
      <c r="BK71" s="7">
        <v>139</v>
      </c>
      <c r="BL71" s="57">
        <v>6.1259336363295169</v>
      </c>
      <c r="BM71" s="8">
        <v>18</v>
      </c>
      <c r="BO71" s="8">
        <f t="shared" si="28"/>
        <v>2</v>
      </c>
      <c r="BP71" s="8">
        <f t="shared" si="61"/>
        <v>59</v>
      </c>
      <c r="BQ71" s="8">
        <f t="shared" si="39"/>
        <v>46</v>
      </c>
      <c r="BR71" s="8">
        <f t="shared" si="29"/>
        <v>15</v>
      </c>
      <c r="BS71" s="8">
        <f t="shared" si="30"/>
        <v>2579</v>
      </c>
      <c r="BT71" s="8" t="str">
        <f t="shared" si="31"/>
        <v>飲み放題</v>
      </c>
      <c r="BU71" s="8">
        <f t="shared" si="32"/>
        <v>786923</v>
      </c>
      <c r="BV71" s="8">
        <f t="shared" si="33"/>
        <v>1577</v>
      </c>
      <c r="BW71" s="8">
        <f t="shared" si="34"/>
        <v>7.409331411243425</v>
      </c>
      <c r="BX71" s="8">
        <f t="shared" si="40"/>
        <v>52</v>
      </c>
      <c r="BZ71" s="8">
        <f t="shared" si="36"/>
        <v>46</v>
      </c>
      <c r="CA71" s="8">
        <v>3211</v>
      </c>
      <c r="CB71" s="8" t="s">
        <v>184</v>
      </c>
      <c r="CC71" s="25">
        <v>15847</v>
      </c>
      <c r="CD71" s="7">
        <v>53</v>
      </c>
      <c r="CE71" s="57">
        <v>20.746297275491777</v>
      </c>
      <c r="CF71" s="8">
        <v>15</v>
      </c>
    </row>
    <row r="72" spans="1:84">
      <c r="A72" s="9">
        <v>47</v>
      </c>
      <c r="B72" s="9" t="s">
        <v>127</v>
      </c>
      <c r="C72" s="8">
        <v>5690</v>
      </c>
      <c r="D72" s="8" t="s">
        <v>36</v>
      </c>
      <c r="E72" s="9">
        <v>14970</v>
      </c>
      <c r="F72" s="9">
        <v>30</v>
      </c>
      <c r="G72" s="9">
        <v>2</v>
      </c>
      <c r="H72" s="9">
        <v>0</v>
      </c>
      <c r="I72" s="9">
        <v>3</v>
      </c>
      <c r="J72" s="9">
        <v>5</v>
      </c>
      <c r="K72" s="9">
        <v>0</v>
      </c>
      <c r="L72" s="9">
        <v>1</v>
      </c>
      <c r="M72" s="9">
        <v>6</v>
      </c>
      <c r="N72" s="9">
        <v>2</v>
      </c>
      <c r="O72" s="9">
        <v>7</v>
      </c>
      <c r="P72" s="9">
        <v>2</v>
      </c>
      <c r="Q72" s="9">
        <v>1</v>
      </c>
      <c r="R72" s="9">
        <v>1</v>
      </c>
      <c r="S72" s="8">
        <f t="shared" si="43"/>
        <v>2.5</v>
      </c>
      <c r="T72" s="8">
        <f t="shared" si="44"/>
        <v>11.843888888888888</v>
      </c>
      <c r="U72" s="8">
        <f t="shared" si="45"/>
        <v>23.687777777777775</v>
      </c>
      <c r="V72" s="8">
        <f t="shared" si="46"/>
        <v>0</v>
      </c>
      <c r="W72" s="8">
        <f t="shared" si="47"/>
        <v>35.531666666666666</v>
      </c>
      <c r="X72" s="8">
        <f t="shared" si="48"/>
        <v>59.219444444444434</v>
      </c>
      <c r="Y72" s="8">
        <f t="shared" si="49"/>
        <v>0</v>
      </c>
      <c r="Z72" s="8">
        <f t="shared" si="50"/>
        <v>11.843888888888888</v>
      </c>
      <c r="AA72" s="8">
        <f t="shared" si="51"/>
        <v>71.063333333333333</v>
      </c>
      <c r="AB72" s="8">
        <f t="shared" si="52"/>
        <v>23.687777777777775</v>
      </c>
      <c r="AC72" s="8">
        <f t="shared" si="53"/>
        <v>82.907222222222217</v>
      </c>
      <c r="AD72" s="8">
        <f t="shared" si="54"/>
        <v>23.687777777777775</v>
      </c>
      <c r="AE72" s="8">
        <f t="shared" si="55"/>
        <v>11.843888888888888</v>
      </c>
      <c r="AF72" s="8">
        <f t="shared" si="56"/>
        <v>11.843888888888888</v>
      </c>
      <c r="AG72" s="8">
        <f t="shared" si="57"/>
        <v>29.609722222222221</v>
      </c>
      <c r="AH72" s="8">
        <f t="shared" si="58"/>
        <v>26.262115516348508</v>
      </c>
      <c r="AJ72" s="8">
        <v>16</v>
      </c>
      <c r="AK72" s="8" t="s">
        <v>153</v>
      </c>
      <c r="AL72" s="8">
        <v>4579</v>
      </c>
      <c r="AM72" s="8" t="s">
        <v>39</v>
      </c>
      <c r="AN72" s="8">
        <v>95526</v>
      </c>
      <c r="AO72" s="8">
        <v>174</v>
      </c>
      <c r="AP72" s="8">
        <v>7.3862760404942351</v>
      </c>
      <c r="AQ72" s="8">
        <f t="shared" si="37"/>
        <v>960.50769853844542</v>
      </c>
      <c r="AR72" s="8">
        <f t="shared" si="38"/>
        <v>92.673334223868778</v>
      </c>
      <c r="AS72" s="8" t="str">
        <f t="shared" si="35"/>
        <v>C</v>
      </c>
      <c r="AT72" s="8">
        <f t="shared" si="41"/>
        <v>47</v>
      </c>
      <c r="AV72" s="8">
        <f t="shared" si="19"/>
        <v>16</v>
      </c>
      <c r="AW72" s="8">
        <f t="shared" si="20"/>
        <v>45</v>
      </c>
      <c r="AX72" s="8">
        <f t="shared" si="59"/>
        <v>47</v>
      </c>
      <c r="AY72" s="8">
        <f t="shared" si="60"/>
        <v>14</v>
      </c>
      <c r="AZ72" s="8">
        <f t="shared" si="21"/>
        <v>4579</v>
      </c>
      <c r="BA72" s="8" t="str">
        <f t="shared" si="22"/>
        <v>サーモン丼</v>
      </c>
      <c r="BB72" s="8">
        <f t="shared" si="23"/>
        <v>95526</v>
      </c>
      <c r="BC72" s="8">
        <f t="shared" si="24"/>
        <v>174</v>
      </c>
      <c r="BD72" s="8">
        <f t="shared" si="25"/>
        <v>7.3862760404942351</v>
      </c>
      <c r="BE72" s="8">
        <f t="shared" si="26"/>
        <v>25</v>
      </c>
      <c r="BG72" s="8">
        <f t="shared" si="62"/>
        <v>47</v>
      </c>
      <c r="BH72" s="8">
        <v>9164</v>
      </c>
      <c r="BI72" s="8" t="s">
        <v>58</v>
      </c>
      <c r="BJ72" s="25">
        <v>3874</v>
      </c>
      <c r="BK72" s="7">
        <v>26</v>
      </c>
      <c r="BL72" s="57">
        <v>18.363170185467599</v>
      </c>
      <c r="BM72" s="8">
        <v>17</v>
      </c>
      <c r="BO72" s="8">
        <f t="shared" si="28"/>
        <v>16</v>
      </c>
      <c r="BP72" s="8">
        <f t="shared" si="61"/>
        <v>45</v>
      </c>
      <c r="BQ72" s="8">
        <f t="shared" si="39"/>
        <v>47</v>
      </c>
      <c r="BR72" s="8">
        <f t="shared" si="29"/>
        <v>14</v>
      </c>
      <c r="BS72" s="8">
        <f t="shared" si="30"/>
        <v>4579</v>
      </c>
      <c r="BT72" s="8" t="str">
        <f t="shared" si="31"/>
        <v>サーモン丼</v>
      </c>
      <c r="BU72" s="8">
        <f t="shared" si="32"/>
        <v>95526</v>
      </c>
      <c r="BV72" s="8">
        <f t="shared" si="33"/>
        <v>174</v>
      </c>
      <c r="BW72" s="8">
        <f t="shared" si="34"/>
        <v>7.3862760404942351</v>
      </c>
      <c r="BX72" s="8">
        <f t="shared" si="40"/>
        <v>46</v>
      </c>
      <c r="BZ72" s="8">
        <f t="shared" si="36"/>
        <v>47</v>
      </c>
      <c r="CA72" s="8">
        <v>1235</v>
      </c>
      <c r="CB72" s="8" t="s">
        <v>185</v>
      </c>
      <c r="CC72" s="25">
        <v>12579</v>
      </c>
      <c r="CD72" s="7">
        <v>21</v>
      </c>
      <c r="CE72" s="57">
        <v>19.689393749544312</v>
      </c>
      <c r="CF72" s="8">
        <v>15</v>
      </c>
    </row>
    <row r="73" spans="1:84">
      <c r="A73" s="9">
        <v>48</v>
      </c>
      <c r="B73" s="9" t="s">
        <v>127</v>
      </c>
      <c r="C73" s="8">
        <v>1457</v>
      </c>
      <c r="D73" s="8" t="s">
        <v>71</v>
      </c>
      <c r="E73" s="9">
        <v>12974</v>
      </c>
      <c r="F73" s="9">
        <v>26</v>
      </c>
      <c r="G73" s="9">
        <v>4</v>
      </c>
      <c r="H73" s="9">
        <v>3</v>
      </c>
      <c r="I73" s="9">
        <v>0</v>
      </c>
      <c r="J73" s="9">
        <v>0</v>
      </c>
      <c r="K73" s="9">
        <v>5</v>
      </c>
      <c r="L73" s="9">
        <v>9</v>
      </c>
      <c r="M73" s="9">
        <v>1</v>
      </c>
      <c r="N73" s="9">
        <v>1</v>
      </c>
      <c r="O73" s="9">
        <v>1</v>
      </c>
      <c r="P73" s="9">
        <v>0</v>
      </c>
      <c r="Q73" s="9">
        <v>2</v>
      </c>
      <c r="R73" s="9">
        <v>0</v>
      </c>
      <c r="S73" s="8">
        <f t="shared" si="43"/>
        <v>2.1666666666666665</v>
      </c>
      <c r="T73" s="8">
        <f t="shared" si="44"/>
        <v>13.666025641025641</v>
      </c>
      <c r="U73" s="8">
        <f t="shared" si="45"/>
        <v>54.664102564102564</v>
      </c>
      <c r="V73" s="8">
        <f t="shared" si="46"/>
        <v>40.998076923076923</v>
      </c>
      <c r="W73" s="8">
        <f t="shared" si="47"/>
        <v>0</v>
      </c>
      <c r="X73" s="8">
        <f t="shared" si="48"/>
        <v>0</v>
      </c>
      <c r="Y73" s="8">
        <f t="shared" si="49"/>
        <v>68.330128205128204</v>
      </c>
      <c r="Z73" s="8">
        <f t="shared" si="50"/>
        <v>122.99423076923077</v>
      </c>
      <c r="AA73" s="8">
        <f t="shared" si="51"/>
        <v>13.666025641025641</v>
      </c>
      <c r="AB73" s="8">
        <f t="shared" si="52"/>
        <v>13.666025641025641</v>
      </c>
      <c r="AC73" s="8">
        <f t="shared" si="53"/>
        <v>13.666025641025641</v>
      </c>
      <c r="AD73" s="8">
        <f t="shared" si="54"/>
        <v>0</v>
      </c>
      <c r="AE73" s="8">
        <f t="shared" si="55"/>
        <v>27.332051282051282</v>
      </c>
      <c r="AF73" s="8">
        <f t="shared" si="56"/>
        <v>0</v>
      </c>
      <c r="AG73" s="8">
        <f t="shared" si="57"/>
        <v>29.609722222222214</v>
      </c>
      <c r="AH73" s="8">
        <f t="shared" si="58"/>
        <v>35.651189368186557</v>
      </c>
      <c r="AJ73" s="8">
        <v>26</v>
      </c>
      <c r="AK73" s="8" t="s">
        <v>153</v>
      </c>
      <c r="AL73" s="8">
        <v>1423</v>
      </c>
      <c r="AM73" s="8" t="s">
        <v>7</v>
      </c>
      <c r="AN73" s="8">
        <v>64078</v>
      </c>
      <c r="AO73" s="8">
        <v>322</v>
      </c>
      <c r="AP73" s="8">
        <v>7.1347162718970338</v>
      </c>
      <c r="AQ73" s="8">
        <f t="shared" si="37"/>
        <v>967.64241481034242</v>
      </c>
      <c r="AR73" s="8">
        <f t="shared" si="38"/>
        <v>93.361718030332895</v>
      </c>
      <c r="AS73" s="8" t="str">
        <f t="shared" si="35"/>
        <v>C</v>
      </c>
      <c r="AT73" s="8">
        <f t="shared" si="41"/>
        <v>48</v>
      </c>
      <c r="AV73" s="8">
        <f t="shared" si="19"/>
        <v>26</v>
      </c>
      <c r="AW73" s="8">
        <f t="shared" si="20"/>
        <v>35</v>
      </c>
      <c r="AX73" s="8">
        <f t="shared" si="59"/>
        <v>48</v>
      </c>
      <c r="AY73" s="8">
        <f t="shared" si="60"/>
        <v>13</v>
      </c>
      <c r="AZ73" s="8">
        <f t="shared" si="21"/>
        <v>1423</v>
      </c>
      <c r="BA73" s="8" t="str">
        <f t="shared" si="22"/>
        <v>わかめスープ</v>
      </c>
      <c r="BB73" s="8">
        <f t="shared" si="23"/>
        <v>64078</v>
      </c>
      <c r="BC73" s="8">
        <f t="shared" si="24"/>
        <v>322</v>
      </c>
      <c r="BD73" s="8">
        <f t="shared" si="25"/>
        <v>7.1347162718970338</v>
      </c>
      <c r="BE73" s="8">
        <f t="shared" si="26"/>
        <v>21</v>
      </c>
      <c r="BG73" s="8">
        <f t="shared" si="62"/>
        <v>48</v>
      </c>
      <c r="BH73" s="8">
        <v>2507</v>
      </c>
      <c r="BI73" s="8" t="s">
        <v>33</v>
      </c>
      <c r="BJ73" s="25">
        <v>44551</v>
      </c>
      <c r="BK73" s="7">
        <v>149</v>
      </c>
      <c r="BL73" s="57">
        <v>6.9154450745709832</v>
      </c>
      <c r="BM73" s="8">
        <v>17</v>
      </c>
      <c r="BO73" s="8">
        <f t="shared" si="28"/>
        <v>26</v>
      </c>
      <c r="BP73" s="8">
        <f t="shared" si="61"/>
        <v>35</v>
      </c>
      <c r="BQ73" s="8">
        <f t="shared" si="39"/>
        <v>48</v>
      </c>
      <c r="BR73" s="8">
        <f t="shared" si="29"/>
        <v>13</v>
      </c>
      <c r="BS73" s="8">
        <f t="shared" si="30"/>
        <v>1423</v>
      </c>
      <c r="BT73" s="8" t="str">
        <f t="shared" si="31"/>
        <v>わかめスープ</v>
      </c>
      <c r="BU73" s="8">
        <f t="shared" si="32"/>
        <v>64078</v>
      </c>
      <c r="BV73" s="8">
        <f t="shared" si="33"/>
        <v>322</v>
      </c>
      <c r="BW73" s="8">
        <f t="shared" si="34"/>
        <v>7.1347162718970338</v>
      </c>
      <c r="BX73" s="8">
        <f t="shared" si="40"/>
        <v>41</v>
      </c>
      <c r="BZ73" s="8">
        <f t="shared" si="36"/>
        <v>48</v>
      </c>
      <c r="CA73" s="8">
        <v>5690</v>
      </c>
      <c r="CB73" s="8" t="s">
        <v>35</v>
      </c>
      <c r="CC73" s="25">
        <v>14970</v>
      </c>
      <c r="CD73" s="7">
        <v>30</v>
      </c>
      <c r="CE73" s="57">
        <v>26.262115516348508</v>
      </c>
      <c r="CF73" s="8">
        <v>12</v>
      </c>
    </row>
    <row r="74" spans="1:84">
      <c r="A74" s="9">
        <v>49</v>
      </c>
      <c r="B74" s="9" t="s">
        <v>127</v>
      </c>
      <c r="C74" s="8">
        <v>1235</v>
      </c>
      <c r="D74" s="8" t="s">
        <v>87</v>
      </c>
      <c r="E74" s="9">
        <v>12579</v>
      </c>
      <c r="F74" s="9">
        <v>21</v>
      </c>
      <c r="G74" s="9">
        <v>2</v>
      </c>
      <c r="H74" s="9">
        <v>1</v>
      </c>
      <c r="I74" s="9">
        <v>3</v>
      </c>
      <c r="J74" s="9">
        <v>2</v>
      </c>
      <c r="K74" s="9">
        <v>0</v>
      </c>
      <c r="L74" s="9">
        <v>0</v>
      </c>
      <c r="M74" s="9">
        <v>3</v>
      </c>
      <c r="N74" s="9">
        <v>4</v>
      </c>
      <c r="O74" s="9">
        <v>2</v>
      </c>
      <c r="P74" s="9">
        <v>1</v>
      </c>
      <c r="Q74" s="9">
        <v>1</v>
      </c>
      <c r="R74" s="9">
        <v>2</v>
      </c>
      <c r="S74" s="8">
        <f t="shared" si="43"/>
        <v>1.75</v>
      </c>
      <c r="T74" s="8">
        <f t="shared" si="44"/>
        <v>16.919841269841267</v>
      </c>
      <c r="U74" s="8">
        <f t="shared" si="45"/>
        <v>33.839682539682535</v>
      </c>
      <c r="V74" s="8">
        <f t="shared" si="46"/>
        <v>16.919841269841267</v>
      </c>
      <c r="W74" s="8">
        <f t="shared" si="47"/>
        <v>50.759523809523799</v>
      </c>
      <c r="X74" s="8">
        <f t="shared" si="48"/>
        <v>33.839682539682535</v>
      </c>
      <c r="Y74" s="8">
        <f t="shared" si="49"/>
        <v>0</v>
      </c>
      <c r="Z74" s="8">
        <f t="shared" si="50"/>
        <v>0</v>
      </c>
      <c r="AA74" s="8">
        <f t="shared" si="51"/>
        <v>50.759523809523799</v>
      </c>
      <c r="AB74" s="8">
        <f t="shared" si="52"/>
        <v>67.67936507936507</v>
      </c>
      <c r="AC74" s="8">
        <f t="shared" si="53"/>
        <v>33.839682539682535</v>
      </c>
      <c r="AD74" s="8">
        <f t="shared" si="54"/>
        <v>16.919841269841267</v>
      </c>
      <c r="AE74" s="8">
        <f t="shared" si="55"/>
        <v>16.919841269841267</v>
      </c>
      <c r="AF74" s="8">
        <f t="shared" si="56"/>
        <v>33.839682539682535</v>
      </c>
      <c r="AG74" s="8">
        <f t="shared" si="57"/>
        <v>29.609722222222217</v>
      </c>
      <c r="AH74" s="8">
        <f t="shared" si="58"/>
        <v>19.689393749544312</v>
      </c>
      <c r="AJ74" s="8">
        <v>6</v>
      </c>
      <c r="AK74" s="8" t="s">
        <v>152</v>
      </c>
      <c r="AL74" s="8">
        <v>3562</v>
      </c>
      <c r="AM74" s="8" t="s">
        <v>86</v>
      </c>
      <c r="AN74" s="8">
        <v>310881</v>
      </c>
      <c r="AO74" s="8">
        <v>519</v>
      </c>
      <c r="AP74" s="8">
        <v>7.0437218885451092</v>
      </c>
      <c r="AQ74" s="8">
        <f t="shared" si="37"/>
        <v>974.68613669888748</v>
      </c>
      <c r="AR74" s="8">
        <f t="shared" si="38"/>
        <v>94.04132236224028</v>
      </c>
      <c r="AS74" s="8" t="str">
        <f t="shared" si="35"/>
        <v>C</v>
      </c>
      <c r="AT74" s="8">
        <f t="shared" si="41"/>
        <v>49</v>
      </c>
      <c r="AV74" s="8">
        <f t="shared" si="19"/>
        <v>6</v>
      </c>
      <c r="AW74" s="8">
        <f t="shared" si="20"/>
        <v>55</v>
      </c>
      <c r="AX74" s="8">
        <f t="shared" si="59"/>
        <v>49</v>
      </c>
      <c r="AY74" s="8">
        <f t="shared" si="60"/>
        <v>12</v>
      </c>
      <c r="AZ74" s="8">
        <f t="shared" si="21"/>
        <v>3562</v>
      </c>
      <c r="BA74" s="8" t="str">
        <f t="shared" si="22"/>
        <v>ハンバーグ定食</v>
      </c>
      <c r="BB74" s="8">
        <f t="shared" si="23"/>
        <v>310881</v>
      </c>
      <c r="BC74" s="8">
        <f t="shared" si="24"/>
        <v>519</v>
      </c>
      <c r="BD74" s="8">
        <f t="shared" si="25"/>
        <v>7.0437218885451092</v>
      </c>
      <c r="BE74" s="8">
        <f t="shared" si="26"/>
        <v>26</v>
      </c>
      <c r="BG74" s="8">
        <f t="shared" si="62"/>
        <v>49</v>
      </c>
      <c r="BH74" s="8">
        <v>8557</v>
      </c>
      <c r="BI74" s="8" t="s">
        <v>200</v>
      </c>
      <c r="BJ74" s="25">
        <v>82187</v>
      </c>
      <c r="BK74" s="7">
        <v>413</v>
      </c>
      <c r="BL74" s="57">
        <v>5.9237842530157305</v>
      </c>
      <c r="BM74" s="8">
        <v>17</v>
      </c>
      <c r="BO74" s="8">
        <f t="shared" si="28"/>
        <v>6</v>
      </c>
      <c r="BP74" s="8">
        <f t="shared" si="61"/>
        <v>55</v>
      </c>
      <c r="BQ74" s="8">
        <f t="shared" si="39"/>
        <v>49</v>
      </c>
      <c r="BR74" s="8">
        <f t="shared" si="29"/>
        <v>12</v>
      </c>
      <c r="BS74" s="8">
        <f t="shared" si="30"/>
        <v>3562</v>
      </c>
      <c r="BT74" s="8" t="str">
        <f t="shared" si="31"/>
        <v>ハンバーグ定食</v>
      </c>
      <c r="BU74" s="8">
        <f t="shared" si="32"/>
        <v>310881</v>
      </c>
      <c r="BV74" s="8">
        <f t="shared" si="33"/>
        <v>519</v>
      </c>
      <c r="BW74" s="8">
        <f t="shared" si="34"/>
        <v>7.0437218885451092</v>
      </c>
      <c r="BX74" s="8">
        <f t="shared" si="40"/>
        <v>52</v>
      </c>
      <c r="BZ74" s="8">
        <f t="shared" si="36"/>
        <v>49</v>
      </c>
      <c r="CA74" s="8">
        <v>9164</v>
      </c>
      <c r="CB74" s="8" t="s">
        <v>58</v>
      </c>
      <c r="CC74" s="25">
        <v>3874</v>
      </c>
      <c r="CD74" s="7">
        <v>26</v>
      </c>
      <c r="CE74" s="57">
        <v>18.363170185467599</v>
      </c>
      <c r="CF74" s="8">
        <v>12</v>
      </c>
    </row>
    <row r="75" spans="1:84">
      <c r="A75" s="9">
        <v>50</v>
      </c>
      <c r="B75" s="9" t="s">
        <v>127</v>
      </c>
      <c r="C75" s="8">
        <v>4280</v>
      </c>
      <c r="D75" s="8" t="s">
        <v>88</v>
      </c>
      <c r="E75" s="9">
        <v>11184</v>
      </c>
      <c r="F75" s="9">
        <v>16</v>
      </c>
      <c r="G75" s="9">
        <v>2</v>
      </c>
      <c r="H75" s="9">
        <v>1</v>
      </c>
      <c r="I75" s="9">
        <v>1</v>
      </c>
      <c r="J75" s="9">
        <v>0</v>
      </c>
      <c r="K75" s="9">
        <v>0</v>
      </c>
      <c r="L75" s="9">
        <v>2</v>
      </c>
      <c r="M75" s="9">
        <v>0</v>
      </c>
      <c r="N75" s="9">
        <v>3</v>
      </c>
      <c r="O75" s="9">
        <v>4</v>
      </c>
      <c r="P75" s="9">
        <v>0</v>
      </c>
      <c r="Q75" s="9">
        <v>1</v>
      </c>
      <c r="R75" s="9">
        <v>2</v>
      </c>
      <c r="S75" s="8">
        <f t="shared" si="43"/>
        <v>1.3333333333333333</v>
      </c>
      <c r="T75" s="8">
        <f t="shared" si="44"/>
        <v>22.207291666666666</v>
      </c>
      <c r="U75" s="8">
        <f t="shared" si="45"/>
        <v>44.414583333333333</v>
      </c>
      <c r="V75" s="8">
        <f t="shared" si="46"/>
        <v>22.207291666666666</v>
      </c>
      <c r="W75" s="8">
        <f t="shared" si="47"/>
        <v>22.207291666666666</v>
      </c>
      <c r="X75" s="8">
        <f t="shared" si="48"/>
        <v>0</v>
      </c>
      <c r="Y75" s="8">
        <f t="shared" si="49"/>
        <v>0</v>
      </c>
      <c r="Z75" s="8">
        <f t="shared" si="50"/>
        <v>44.414583333333333</v>
      </c>
      <c r="AA75" s="8">
        <f t="shared" si="51"/>
        <v>0</v>
      </c>
      <c r="AB75" s="8">
        <f t="shared" si="52"/>
        <v>66.621875000000003</v>
      </c>
      <c r="AC75" s="8">
        <f t="shared" si="53"/>
        <v>88.829166666666666</v>
      </c>
      <c r="AD75" s="8">
        <f t="shared" si="54"/>
        <v>0</v>
      </c>
      <c r="AE75" s="8">
        <f t="shared" si="55"/>
        <v>22.207291666666666</v>
      </c>
      <c r="AF75" s="8">
        <f t="shared" si="56"/>
        <v>44.414583333333333</v>
      </c>
      <c r="AG75" s="8">
        <f t="shared" si="57"/>
        <v>29.609722222222221</v>
      </c>
      <c r="AH75" s="8">
        <f t="shared" si="58"/>
        <v>27.697358968275577</v>
      </c>
      <c r="AJ75" s="8">
        <v>13</v>
      </c>
      <c r="AK75" s="8" t="s">
        <v>153</v>
      </c>
      <c r="AL75" s="8">
        <v>8735</v>
      </c>
      <c r="AM75" s="8" t="s">
        <v>56</v>
      </c>
      <c r="AN75" s="8">
        <v>126741</v>
      </c>
      <c r="AO75" s="8">
        <v>509</v>
      </c>
      <c r="AP75" s="8">
        <v>7.0380855661858739</v>
      </c>
      <c r="AQ75" s="8">
        <f t="shared" si="37"/>
        <v>981.72422226507331</v>
      </c>
      <c r="AR75" s="8">
        <f t="shared" si="38"/>
        <v>94.720382880926195</v>
      </c>
      <c r="AS75" s="8" t="str">
        <f t="shared" si="35"/>
        <v>C</v>
      </c>
      <c r="AT75" s="8">
        <f t="shared" si="41"/>
        <v>50</v>
      </c>
      <c r="AV75" s="8">
        <f t="shared" si="19"/>
        <v>13</v>
      </c>
      <c r="AW75" s="8">
        <f t="shared" si="20"/>
        <v>48</v>
      </c>
      <c r="AX75" s="8">
        <f t="shared" si="59"/>
        <v>50</v>
      </c>
      <c r="AY75" s="8">
        <f t="shared" si="60"/>
        <v>11</v>
      </c>
      <c r="AZ75" s="8">
        <f t="shared" si="21"/>
        <v>8735</v>
      </c>
      <c r="BA75" s="8" t="str">
        <f t="shared" si="22"/>
        <v>サラダ</v>
      </c>
      <c r="BB75" s="8">
        <f t="shared" si="23"/>
        <v>126741</v>
      </c>
      <c r="BC75" s="8">
        <f t="shared" si="24"/>
        <v>509</v>
      </c>
      <c r="BD75" s="8">
        <f t="shared" si="25"/>
        <v>7.0380855661858739</v>
      </c>
      <c r="BE75" s="8">
        <f t="shared" si="26"/>
        <v>23</v>
      </c>
      <c r="BG75" s="8">
        <f t="shared" si="62"/>
        <v>50</v>
      </c>
      <c r="BH75" s="8">
        <v>5208</v>
      </c>
      <c r="BI75" s="8" t="s">
        <v>30</v>
      </c>
      <c r="BJ75" s="25">
        <v>2189</v>
      </c>
      <c r="BK75" s="7">
        <v>11</v>
      </c>
      <c r="BL75" s="57">
        <v>30.80897826639298</v>
      </c>
      <c r="BM75" s="8">
        <v>16</v>
      </c>
      <c r="BO75" s="8">
        <f t="shared" si="28"/>
        <v>13</v>
      </c>
      <c r="BP75" s="8">
        <f t="shared" si="61"/>
        <v>48</v>
      </c>
      <c r="BQ75" s="8">
        <f t="shared" si="39"/>
        <v>50</v>
      </c>
      <c r="BR75" s="8">
        <f t="shared" si="29"/>
        <v>11</v>
      </c>
      <c r="BS75" s="8">
        <f t="shared" si="30"/>
        <v>8735</v>
      </c>
      <c r="BT75" s="8" t="str">
        <f t="shared" si="31"/>
        <v>サラダ</v>
      </c>
      <c r="BU75" s="8">
        <f t="shared" si="32"/>
        <v>126741</v>
      </c>
      <c r="BV75" s="8">
        <f t="shared" si="33"/>
        <v>509</v>
      </c>
      <c r="BW75" s="8">
        <f t="shared" si="34"/>
        <v>7.0380855661858739</v>
      </c>
      <c r="BX75" s="8">
        <f t="shared" si="40"/>
        <v>49</v>
      </c>
      <c r="BZ75" s="8">
        <f t="shared" si="36"/>
        <v>50</v>
      </c>
      <c r="CA75" s="8">
        <v>3247</v>
      </c>
      <c r="CB75" s="8" t="s">
        <v>13</v>
      </c>
      <c r="CC75" s="25">
        <v>7164</v>
      </c>
      <c r="CD75" s="7">
        <v>36</v>
      </c>
      <c r="CE75" s="57">
        <v>20.937235372383341</v>
      </c>
      <c r="CF75" s="8">
        <v>11</v>
      </c>
    </row>
    <row r="76" spans="1:84">
      <c r="A76" s="9">
        <v>51</v>
      </c>
      <c r="B76" s="9" t="s">
        <v>127</v>
      </c>
      <c r="C76" s="8">
        <v>1025</v>
      </c>
      <c r="D76" s="8" t="s">
        <v>25</v>
      </c>
      <c r="E76" s="9">
        <v>9333</v>
      </c>
      <c r="F76" s="9">
        <v>17</v>
      </c>
      <c r="G76" s="9">
        <v>0</v>
      </c>
      <c r="H76" s="9">
        <v>2</v>
      </c>
      <c r="I76" s="9">
        <v>2</v>
      </c>
      <c r="J76" s="9">
        <v>0</v>
      </c>
      <c r="K76" s="9">
        <v>0</v>
      </c>
      <c r="L76" s="9">
        <v>1</v>
      </c>
      <c r="M76" s="9">
        <v>1</v>
      </c>
      <c r="N76" s="9">
        <v>0</v>
      </c>
      <c r="O76" s="9">
        <v>5</v>
      </c>
      <c r="P76" s="9">
        <v>0</v>
      </c>
      <c r="Q76" s="9">
        <v>3</v>
      </c>
      <c r="R76" s="9">
        <v>3</v>
      </c>
      <c r="S76" s="8">
        <f t="shared" si="43"/>
        <v>1.4166666666666667</v>
      </c>
      <c r="T76" s="8">
        <f t="shared" si="44"/>
        <v>20.90098039215686</v>
      </c>
      <c r="U76" s="8">
        <f t="shared" si="45"/>
        <v>0</v>
      </c>
      <c r="V76" s="8">
        <f t="shared" si="46"/>
        <v>41.801960784313721</v>
      </c>
      <c r="W76" s="8">
        <f t="shared" si="47"/>
        <v>41.801960784313721</v>
      </c>
      <c r="X76" s="8">
        <f t="shared" si="48"/>
        <v>0</v>
      </c>
      <c r="Y76" s="8">
        <f t="shared" si="49"/>
        <v>0</v>
      </c>
      <c r="Z76" s="8">
        <f t="shared" si="50"/>
        <v>20.90098039215686</v>
      </c>
      <c r="AA76" s="8">
        <f t="shared" si="51"/>
        <v>20.90098039215686</v>
      </c>
      <c r="AB76" s="8">
        <f t="shared" si="52"/>
        <v>0</v>
      </c>
      <c r="AC76" s="8">
        <f t="shared" si="53"/>
        <v>104.50490196078431</v>
      </c>
      <c r="AD76" s="8">
        <f t="shared" si="54"/>
        <v>0</v>
      </c>
      <c r="AE76" s="8">
        <f t="shared" si="55"/>
        <v>62.702941176470581</v>
      </c>
      <c r="AF76" s="8">
        <f t="shared" si="56"/>
        <v>62.702941176470581</v>
      </c>
      <c r="AG76" s="8">
        <f t="shared" si="57"/>
        <v>29.609722222222221</v>
      </c>
      <c r="AH76" s="8">
        <f t="shared" si="58"/>
        <v>32.445177107956951</v>
      </c>
      <c r="AJ76" s="8">
        <v>33</v>
      </c>
      <c r="AK76" s="8" t="s">
        <v>151</v>
      </c>
      <c r="AL76" s="8">
        <v>2507</v>
      </c>
      <c r="AM76" s="8" t="s">
        <v>33</v>
      </c>
      <c r="AN76" s="8">
        <v>44551</v>
      </c>
      <c r="AO76" s="8">
        <v>149</v>
      </c>
      <c r="AP76" s="8">
        <v>6.9154450745709832</v>
      </c>
      <c r="AQ76" s="8">
        <f t="shared" si="37"/>
        <v>988.63966733964435</v>
      </c>
      <c r="AR76" s="8">
        <f t="shared" si="38"/>
        <v>95.38761059151895</v>
      </c>
      <c r="AS76" s="8" t="str">
        <f t="shared" si="35"/>
        <v>C</v>
      </c>
      <c r="AT76" s="8">
        <f t="shared" si="41"/>
        <v>51</v>
      </c>
      <c r="AV76" s="8">
        <f t="shared" si="19"/>
        <v>33</v>
      </c>
      <c r="AW76" s="8">
        <f t="shared" si="20"/>
        <v>28</v>
      </c>
      <c r="AX76" s="8">
        <f t="shared" si="59"/>
        <v>51</v>
      </c>
      <c r="AY76" s="8">
        <f t="shared" si="60"/>
        <v>10</v>
      </c>
      <c r="AZ76" s="8">
        <f t="shared" si="21"/>
        <v>2507</v>
      </c>
      <c r="BA76" s="8" t="str">
        <f t="shared" si="22"/>
        <v>ワッフル</v>
      </c>
      <c r="BB76" s="8">
        <f t="shared" si="23"/>
        <v>44551</v>
      </c>
      <c r="BC76" s="8">
        <f t="shared" si="24"/>
        <v>149</v>
      </c>
      <c r="BD76" s="8">
        <f t="shared" si="25"/>
        <v>6.9154450745709832</v>
      </c>
      <c r="BE76" s="8">
        <f t="shared" si="26"/>
        <v>17</v>
      </c>
      <c r="BG76" s="8">
        <f t="shared" si="62"/>
        <v>51</v>
      </c>
      <c r="BH76" s="8">
        <v>4587</v>
      </c>
      <c r="BI76" s="8" t="s">
        <v>201</v>
      </c>
      <c r="BJ76" s="25">
        <v>167013</v>
      </c>
      <c r="BK76" s="7">
        <v>1687</v>
      </c>
      <c r="BL76" s="57">
        <v>5.5268357738102551</v>
      </c>
      <c r="BM76" s="8">
        <v>16</v>
      </c>
      <c r="BO76" s="8">
        <f t="shared" si="28"/>
        <v>33</v>
      </c>
      <c r="BP76" s="8">
        <f t="shared" si="61"/>
        <v>28</v>
      </c>
      <c r="BQ76" s="8">
        <f t="shared" si="39"/>
        <v>51</v>
      </c>
      <c r="BR76" s="8">
        <f t="shared" si="29"/>
        <v>10</v>
      </c>
      <c r="BS76" s="8">
        <f t="shared" si="30"/>
        <v>2507</v>
      </c>
      <c r="BT76" s="8" t="str">
        <f t="shared" si="31"/>
        <v>ワッフル</v>
      </c>
      <c r="BU76" s="8">
        <f t="shared" si="32"/>
        <v>44551</v>
      </c>
      <c r="BV76" s="8">
        <f t="shared" si="33"/>
        <v>149</v>
      </c>
      <c r="BW76" s="8">
        <f t="shared" si="34"/>
        <v>6.9154450745709832</v>
      </c>
      <c r="BX76" s="8">
        <f t="shared" si="40"/>
        <v>38</v>
      </c>
      <c r="BZ76" s="8">
        <f t="shared" si="36"/>
        <v>51</v>
      </c>
      <c r="CA76" s="8">
        <v>4280</v>
      </c>
      <c r="CB76" s="8" t="s">
        <v>182</v>
      </c>
      <c r="CC76" s="25">
        <v>11184</v>
      </c>
      <c r="CD76" s="7">
        <v>16</v>
      </c>
      <c r="CE76" s="57">
        <v>27.697358968275577</v>
      </c>
      <c r="CF76" s="8">
        <v>10</v>
      </c>
    </row>
    <row r="77" spans="1:84">
      <c r="A77" s="9">
        <v>52</v>
      </c>
      <c r="B77" s="9" t="s">
        <v>127</v>
      </c>
      <c r="C77" s="8">
        <v>2069</v>
      </c>
      <c r="D77" s="8" t="s">
        <v>42</v>
      </c>
      <c r="E77" s="9">
        <v>7984</v>
      </c>
      <c r="F77" s="9">
        <v>16</v>
      </c>
      <c r="G77" s="9">
        <v>2</v>
      </c>
      <c r="H77" s="9">
        <v>2</v>
      </c>
      <c r="I77" s="9">
        <v>3</v>
      </c>
      <c r="J77" s="9">
        <v>2</v>
      </c>
      <c r="K77" s="9">
        <v>0</v>
      </c>
      <c r="L77" s="9">
        <v>0</v>
      </c>
      <c r="M77" s="9">
        <v>0</v>
      </c>
      <c r="N77" s="9">
        <v>1</v>
      </c>
      <c r="O77" s="9">
        <v>2</v>
      </c>
      <c r="P77" s="9">
        <v>0</v>
      </c>
      <c r="Q77" s="9">
        <v>0</v>
      </c>
      <c r="R77" s="9">
        <v>4</v>
      </c>
      <c r="S77" s="8">
        <f t="shared" si="43"/>
        <v>1.3333333333333333</v>
      </c>
      <c r="T77" s="8">
        <f t="shared" si="44"/>
        <v>22.207291666666666</v>
      </c>
      <c r="U77" s="8">
        <f t="shared" si="45"/>
        <v>44.414583333333333</v>
      </c>
      <c r="V77" s="8">
        <f t="shared" si="46"/>
        <v>44.414583333333333</v>
      </c>
      <c r="W77" s="8">
        <f t="shared" si="47"/>
        <v>66.621875000000003</v>
      </c>
      <c r="X77" s="8">
        <f t="shared" si="48"/>
        <v>44.414583333333333</v>
      </c>
      <c r="Y77" s="8">
        <f t="shared" si="49"/>
        <v>0</v>
      </c>
      <c r="Z77" s="8">
        <f t="shared" si="50"/>
        <v>0</v>
      </c>
      <c r="AA77" s="8">
        <f t="shared" si="51"/>
        <v>0</v>
      </c>
      <c r="AB77" s="8">
        <f t="shared" si="52"/>
        <v>22.207291666666666</v>
      </c>
      <c r="AC77" s="8">
        <f t="shared" si="53"/>
        <v>44.414583333333333</v>
      </c>
      <c r="AD77" s="8">
        <f t="shared" si="54"/>
        <v>0</v>
      </c>
      <c r="AE77" s="8">
        <f t="shared" si="55"/>
        <v>0</v>
      </c>
      <c r="AF77" s="8">
        <f t="shared" si="56"/>
        <v>88.829166666666666</v>
      </c>
      <c r="AG77" s="8">
        <f t="shared" si="57"/>
        <v>29.609722222222221</v>
      </c>
      <c r="AH77" s="8">
        <f t="shared" si="58"/>
        <v>29.143398240635037</v>
      </c>
      <c r="AJ77" s="8">
        <v>1</v>
      </c>
      <c r="AK77" s="8" t="s">
        <v>152</v>
      </c>
      <c r="AL77" s="8">
        <v>7401</v>
      </c>
      <c r="AM77" s="8" t="s">
        <v>15</v>
      </c>
      <c r="AN77" s="8">
        <v>1558089</v>
      </c>
      <c r="AO77" s="8">
        <v>5211</v>
      </c>
      <c r="AP77" s="8">
        <v>6.4345182954075728</v>
      </c>
      <c r="AQ77" s="8">
        <f t="shared" si="37"/>
        <v>995.07418563505189</v>
      </c>
      <c r="AR77" s="8">
        <f t="shared" si="38"/>
        <v>96.008436708235422</v>
      </c>
      <c r="AS77" s="8" t="str">
        <f t="shared" si="35"/>
        <v>C</v>
      </c>
      <c r="AT77" s="8">
        <f t="shared" si="41"/>
        <v>52</v>
      </c>
      <c r="AV77" s="8">
        <f t="shared" si="19"/>
        <v>1</v>
      </c>
      <c r="AW77" s="8">
        <f t="shared" si="20"/>
        <v>60</v>
      </c>
      <c r="AX77" s="8">
        <f t="shared" si="59"/>
        <v>52</v>
      </c>
      <c r="AY77" s="8">
        <f t="shared" si="60"/>
        <v>9</v>
      </c>
      <c r="AZ77" s="8">
        <f t="shared" si="21"/>
        <v>7401</v>
      </c>
      <c r="BA77" s="8" t="str">
        <f t="shared" si="22"/>
        <v>ドリンク</v>
      </c>
      <c r="BB77" s="8">
        <f t="shared" si="23"/>
        <v>1558089</v>
      </c>
      <c r="BC77" s="8">
        <f t="shared" si="24"/>
        <v>5211</v>
      </c>
      <c r="BD77" s="8">
        <f t="shared" si="25"/>
        <v>6.4345182954075728</v>
      </c>
      <c r="BE77" s="8">
        <f t="shared" si="26"/>
        <v>23</v>
      </c>
      <c r="BG77" s="8">
        <f t="shared" si="62"/>
        <v>52</v>
      </c>
      <c r="BH77" s="8">
        <v>1469</v>
      </c>
      <c r="BI77" s="8" t="s">
        <v>66</v>
      </c>
      <c r="BJ77" s="25">
        <v>1796</v>
      </c>
      <c r="BK77" s="7">
        <v>4</v>
      </c>
      <c r="BL77" s="57">
        <v>41.874470744766683</v>
      </c>
      <c r="BM77" s="8">
        <v>15</v>
      </c>
      <c r="BO77" s="8">
        <f t="shared" si="28"/>
        <v>1</v>
      </c>
      <c r="BP77" s="8">
        <f t="shared" si="61"/>
        <v>60</v>
      </c>
      <c r="BQ77" s="8">
        <f t="shared" si="39"/>
        <v>52</v>
      </c>
      <c r="BR77" s="8">
        <f t="shared" si="29"/>
        <v>9</v>
      </c>
      <c r="BS77" s="8">
        <f t="shared" si="30"/>
        <v>7401</v>
      </c>
      <c r="BT77" s="8" t="str">
        <f t="shared" si="31"/>
        <v>ドリンク</v>
      </c>
      <c r="BU77" s="8">
        <f t="shared" si="32"/>
        <v>1558089</v>
      </c>
      <c r="BV77" s="8">
        <f t="shared" si="33"/>
        <v>5211</v>
      </c>
      <c r="BW77" s="8">
        <f t="shared" si="34"/>
        <v>6.4345182954075728</v>
      </c>
      <c r="BX77" s="8">
        <f t="shared" si="40"/>
        <v>56</v>
      </c>
      <c r="BZ77" s="8">
        <f t="shared" si="36"/>
        <v>52</v>
      </c>
      <c r="CA77" s="8">
        <v>1457</v>
      </c>
      <c r="CB77" s="8" t="s">
        <v>180</v>
      </c>
      <c r="CC77" s="25">
        <v>12974</v>
      </c>
      <c r="CD77" s="7">
        <v>26</v>
      </c>
      <c r="CE77" s="57">
        <v>35.651189368186557</v>
      </c>
      <c r="CF77" s="8">
        <v>9</v>
      </c>
    </row>
    <row r="78" spans="1:84">
      <c r="A78" s="9">
        <v>53</v>
      </c>
      <c r="B78" s="9" t="s">
        <v>127</v>
      </c>
      <c r="C78" s="8">
        <v>3247</v>
      </c>
      <c r="D78" s="8" t="s">
        <v>14</v>
      </c>
      <c r="E78" s="9">
        <v>7164</v>
      </c>
      <c r="F78" s="9">
        <v>36</v>
      </c>
      <c r="G78" s="9">
        <v>3</v>
      </c>
      <c r="H78" s="9">
        <v>2</v>
      </c>
      <c r="I78" s="9">
        <v>0</v>
      </c>
      <c r="J78" s="9">
        <v>5</v>
      </c>
      <c r="K78" s="9">
        <v>0</v>
      </c>
      <c r="L78" s="9">
        <v>3</v>
      </c>
      <c r="M78" s="9">
        <v>2</v>
      </c>
      <c r="N78" s="9">
        <v>1</v>
      </c>
      <c r="O78" s="9">
        <v>6</v>
      </c>
      <c r="P78" s="9">
        <v>7</v>
      </c>
      <c r="Q78" s="9">
        <v>3</v>
      </c>
      <c r="R78" s="9">
        <v>4</v>
      </c>
      <c r="S78" s="8">
        <f t="shared" si="43"/>
        <v>3</v>
      </c>
      <c r="T78" s="8">
        <f t="shared" si="44"/>
        <v>9.8699074074074069</v>
      </c>
      <c r="U78" s="8">
        <f t="shared" si="45"/>
        <v>29.609722222222221</v>
      </c>
      <c r="V78" s="8">
        <f t="shared" si="46"/>
        <v>19.739814814814814</v>
      </c>
      <c r="W78" s="8">
        <f t="shared" si="47"/>
        <v>0</v>
      </c>
      <c r="X78" s="8">
        <f t="shared" si="48"/>
        <v>49.349537037037038</v>
      </c>
      <c r="Y78" s="8">
        <f t="shared" si="49"/>
        <v>0</v>
      </c>
      <c r="Z78" s="8">
        <f t="shared" si="50"/>
        <v>29.609722222222221</v>
      </c>
      <c r="AA78" s="8">
        <f t="shared" si="51"/>
        <v>19.739814814814814</v>
      </c>
      <c r="AB78" s="8">
        <f t="shared" si="52"/>
        <v>9.8699074074074069</v>
      </c>
      <c r="AC78" s="8">
        <f t="shared" si="53"/>
        <v>59.219444444444441</v>
      </c>
      <c r="AD78" s="8">
        <f t="shared" si="54"/>
        <v>69.089351851851845</v>
      </c>
      <c r="AE78" s="8">
        <f t="shared" si="55"/>
        <v>29.609722222222221</v>
      </c>
      <c r="AF78" s="8">
        <f t="shared" si="56"/>
        <v>39.479629629629628</v>
      </c>
      <c r="AG78" s="8">
        <f t="shared" si="57"/>
        <v>29.609722222222221</v>
      </c>
      <c r="AH78" s="8">
        <f t="shared" si="58"/>
        <v>20.937235372383341</v>
      </c>
      <c r="AJ78" s="8">
        <v>21</v>
      </c>
      <c r="AK78" s="8" t="s">
        <v>153</v>
      </c>
      <c r="AL78" s="8">
        <v>2301</v>
      </c>
      <c r="AM78" s="8" t="s">
        <v>72</v>
      </c>
      <c r="AN78" s="8">
        <v>76311</v>
      </c>
      <c r="AO78" s="8">
        <v>139</v>
      </c>
      <c r="AP78" s="8">
        <v>6.1259336363295169</v>
      </c>
      <c r="AQ78" s="8">
        <f t="shared" si="37"/>
        <v>1001.2001192713814</v>
      </c>
      <c r="AR78" s="8">
        <f t="shared" si="38"/>
        <v>96.599489436054938</v>
      </c>
      <c r="AS78" s="8" t="str">
        <f t="shared" si="35"/>
        <v>C</v>
      </c>
      <c r="AT78" s="8">
        <f t="shared" si="41"/>
        <v>53</v>
      </c>
      <c r="AV78" s="8">
        <f t="shared" si="19"/>
        <v>21</v>
      </c>
      <c r="AW78" s="8">
        <f t="shared" si="20"/>
        <v>40</v>
      </c>
      <c r="AX78" s="8">
        <f t="shared" si="59"/>
        <v>53</v>
      </c>
      <c r="AY78" s="8">
        <f t="shared" si="60"/>
        <v>8</v>
      </c>
      <c r="AZ78" s="8">
        <f t="shared" si="21"/>
        <v>2301</v>
      </c>
      <c r="BA78" s="8" t="str">
        <f t="shared" si="22"/>
        <v>ネギトロ丼</v>
      </c>
      <c r="BB78" s="8">
        <f t="shared" si="23"/>
        <v>76311</v>
      </c>
      <c r="BC78" s="8">
        <f t="shared" si="24"/>
        <v>139</v>
      </c>
      <c r="BD78" s="8">
        <f t="shared" si="25"/>
        <v>6.1259336363295169</v>
      </c>
      <c r="BE78" s="8">
        <f t="shared" si="26"/>
        <v>18</v>
      </c>
      <c r="BG78" s="8">
        <f t="shared" si="62"/>
        <v>53</v>
      </c>
      <c r="BH78" s="8">
        <v>3628</v>
      </c>
      <c r="BI78" s="8" t="s">
        <v>62</v>
      </c>
      <c r="BJ78" s="25">
        <v>66866</v>
      </c>
      <c r="BK78" s="7">
        <v>134</v>
      </c>
      <c r="BL78" s="57">
        <v>5.6075411398184745</v>
      </c>
      <c r="BM78" s="8">
        <v>15</v>
      </c>
      <c r="BO78" s="8">
        <f t="shared" si="28"/>
        <v>21</v>
      </c>
      <c r="BP78" s="8">
        <f t="shared" si="61"/>
        <v>40</v>
      </c>
      <c r="BQ78" s="8">
        <f t="shared" si="39"/>
        <v>53</v>
      </c>
      <c r="BR78" s="8">
        <f t="shared" si="29"/>
        <v>8</v>
      </c>
      <c r="BS78" s="8">
        <f t="shared" si="30"/>
        <v>2301</v>
      </c>
      <c r="BT78" s="8" t="str">
        <f t="shared" si="31"/>
        <v>ネギトロ丼</v>
      </c>
      <c r="BU78" s="8">
        <f t="shared" si="32"/>
        <v>76311</v>
      </c>
      <c r="BV78" s="8">
        <f t="shared" si="33"/>
        <v>139</v>
      </c>
      <c r="BW78" s="8">
        <f t="shared" si="34"/>
        <v>6.1259336363295169</v>
      </c>
      <c r="BX78" s="8">
        <f t="shared" si="40"/>
        <v>46</v>
      </c>
      <c r="BZ78" s="8">
        <f t="shared" si="36"/>
        <v>53</v>
      </c>
      <c r="CA78" s="8">
        <v>2069</v>
      </c>
      <c r="CB78" s="8" t="s">
        <v>41</v>
      </c>
      <c r="CC78" s="25">
        <v>7984</v>
      </c>
      <c r="CD78" s="7">
        <v>16</v>
      </c>
      <c r="CE78" s="57">
        <v>29.143398240635037</v>
      </c>
      <c r="CF78" s="8">
        <v>9</v>
      </c>
    </row>
    <row r="79" spans="1:84">
      <c r="A79" s="9">
        <v>54</v>
      </c>
      <c r="B79" s="9" t="s">
        <v>127</v>
      </c>
      <c r="C79" s="8">
        <v>9164</v>
      </c>
      <c r="D79" s="8" t="s">
        <v>59</v>
      </c>
      <c r="E79" s="9">
        <v>3874</v>
      </c>
      <c r="F79" s="9">
        <v>26</v>
      </c>
      <c r="G79" s="9">
        <v>3</v>
      </c>
      <c r="H79" s="9">
        <v>3</v>
      </c>
      <c r="I79" s="9">
        <v>2</v>
      </c>
      <c r="J79" s="9">
        <v>4</v>
      </c>
      <c r="K79" s="9">
        <v>0</v>
      </c>
      <c r="L79" s="9">
        <v>1</v>
      </c>
      <c r="M79" s="9">
        <v>3</v>
      </c>
      <c r="N79" s="9">
        <v>0</v>
      </c>
      <c r="O79" s="9">
        <v>2</v>
      </c>
      <c r="P79" s="9">
        <v>4</v>
      </c>
      <c r="Q79" s="9">
        <v>1</v>
      </c>
      <c r="R79" s="9">
        <v>3</v>
      </c>
      <c r="S79" s="8">
        <f t="shared" si="43"/>
        <v>2.1666666666666665</v>
      </c>
      <c r="T79" s="8">
        <f t="shared" si="44"/>
        <v>13.666025641025641</v>
      </c>
      <c r="U79" s="8">
        <f t="shared" si="45"/>
        <v>40.998076923076923</v>
      </c>
      <c r="V79" s="8">
        <f t="shared" si="46"/>
        <v>40.998076923076923</v>
      </c>
      <c r="W79" s="8">
        <f t="shared" si="47"/>
        <v>27.332051282051282</v>
      </c>
      <c r="X79" s="8">
        <f t="shared" si="48"/>
        <v>54.664102564102564</v>
      </c>
      <c r="Y79" s="8">
        <f t="shared" si="49"/>
        <v>0</v>
      </c>
      <c r="Z79" s="8">
        <f t="shared" si="50"/>
        <v>13.666025641025641</v>
      </c>
      <c r="AA79" s="8">
        <f t="shared" si="51"/>
        <v>40.998076923076923</v>
      </c>
      <c r="AB79" s="8">
        <f t="shared" si="52"/>
        <v>0</v>
      </c>
      <c r="AC79" s="8">
        <f t="shared" si="53"/>
        <v>27.332051282051282</v>
      </c>
      <c r="AD79" s="8">
        <f t="shared" si="54"/>
        <v>54.664102564102564</v>
      </c>
      <c r="AE79" s="8">
        <f t="shared" si="55"/>
        <v>13.666025641025641</v>
      </c>
      <c r="AF79" s="8">
        <f t="shared" si="56"/>
        <v>40.998076923076923</v>
      </c>
      <c r="AG79" s="8">
        <f t="shared" si="57"/>
        <v>29.609722222222228</v>
      </c>
      <c r="AH79" s="8">
        <f t="shared" si="58"/>
        <v>18.363170185467599</v>
      </c>
      <c r="AJ79" s="8">
        <v>18</v>
      </c>
      <c r="AK79" s="8" t="s">
        <v>153</v>
      </c>
      <c r="AL79" s="8">
        <v>8557</v>
      </c>
      <c r="AM79" s="8" t="s">
        <v>68</v>
      </c>
      <c r="AN79" s="8">
        <v>82187</v>
      </c>
      <c r="AO79" s="8">
        <v>413</v>
      </c>
      <c r="AP79" s="8">
        <v>5.9237842530157305</v>
      </c>
      <c r="AQ79" s="8">
        <f t="shared" si="37"/>
        <v>1007.1239035243971</v>
      </c>
      <c r="AR79" s="8">
        <f t="shared" si="38"/>
        <v>97.171038043926771</v>
      </c>
      <c r="AS79" s="8" t="str">
        <f t="shared" si="35"/>
        <v>C</v>
      </c>
      <c r="AT79" s="8">
        <f t="shared" si="41"/>
        <v>54</v>
      </c>
      <c r="AV79" s="8">
        <f t="shared" si="19"/>
        <v>18</v>
      </c>
      <c r="AW79" s="8">
        <f t="shared" si="20"/>
        <v>43</v>
      </c>
      <c r="AX79" s="8">
        <f t="shared" si="59"/>
        <v>54</v>
      </c>
      <c r="AY79" s="8">
        <f t="shared" si="60"/>
        <v>7</v>
      </c>
      <c r="AZ79" s="8">
        <f t="shared" si="21"/>
        <v>8557</v>
      </c>
      <c r="BA79" s="8" t="str">
        <f t="shared" si="22"/>
        <v>豚汁</v>
      </c>
      <c r="BB79" s="8">
        <f t="shared" si="23"/>
        <v>82187</v>
      </c>
      <c r="BC79" s="8">
        <f t="shared" si="24"/>
        <v>413</v>
      </c>
      <c r="BD79" s="8">
        <f t="shared" si="25"/>
        <v>5.9237842530157305</v>
      </c>
      <c r="BE79" s="8">
        <f t="shared" si="26"/>
        <v>17</v>
      </c>
      <c r="BG79" s="8">
        <f t="shared" si="62"/>
        <v>54</v>
      </c>
      <c r="BH79" s="8">
        <v>8472</v>
      </c>
      <c r="BI79" s="8" t="s">
        <v>99</v>
      </c>
      <c r="BJ79" s="25">
        <v>1497</v>
      </c>
      <c r="BK79" s="7">
        <v>3</v>
      </c>
      <c r="BL79" s="57">
        <v>70.485237346344917</v>
      </c>
      <c r="BM79" s="8">
        <v>13</v>
      </c>
      <c r="BO79" s="8">
        <f t="shared" si="28"/>
        <v>18</v>
      </c>
      <c r="BP79" s="8">
        <f t="shared" si="61"/>
        <v>43</v>
      </c>
      <c r="BQ79" s="8">
        <f t="shared" si="39"/>
        <v>54</v>
      </c>
      <c r="BR79" s="8">
        <f t="shared" si="29"/>
        <v>7</v>
      </c>
      <c r="BS79" s="8">
        <f t="shared" si="30"/>
        <v>8557</v>
      </c>
      <c r="BT79" s="8" t="str">
        <f t="shared" si="31"/>
        <v>豚汁</v>
      </c>
      <c r="BU79" s="8">
        <f t="shared" si="32"/>
        <v>82187</v>
      </c>
      <c r="BV79" s="8">
        <f t="shared" si="33"/>
        <v>413</v>
      </c>
      <c r="BW79" s="8">
        <f t="shared" si="34"/>
        <v>5.9237842530157305</v>
      </c>
      <c r="BX79" s="8">
        <f t="shared" si="40"/>
        <v>48</v>
      </c>
      <c r="BZ79" s="8">
        <f t="shared" si="36"/>
        <v>54</v>
      </c>
      <c r="CA79" s="8">
        <v>1025</v>
      </c>
      <c r="CB79" s="8" t="s">
        <v>181</v>
      </c>
      <c r="CC79" s="25">
        <v>9333</v>
      </c>
      <c r="CD79" s="7">
        <v>17</v>
      </c>
      <c r="CE79" s="57">
        <v>32.445177107956951</v>
      </c>
      <c r="CF79" s="8">
        <v>8</v>
      </c>
    </row>
    <row r="80" spans="1:84">
      <c r="A80" s="9">
        <v>55</v>
      </c>
      <c r="B80" s="9" t="s">
        <v>127</v>
      </c>
      <c r="C80" s="8">
        <v>4873</v>
      </c>
      <c r="D80" s="8" t="s">
        <v>90</v>
      </c>
      <c r="E80" s="9">
        <v>3843</v>
      </c>
      <c r="F80" s="9">
        <v>7</v>
      </c>
      <c r="G80" s="9">
        <v>1</v>
      </c>
      <c r="H80" s="9">
        <v>0</v>
      </c>
      <c r="I80" s="9">
        <v>0</v>
      </c>
      <c r="J80" s="9">
        <v>2</v>
      </c>
      <c r="K80" s="9">
        <v>0</v>
      </c>
      <c r="L80" s="9">
        <v>1</v>
      </c>
      <c r="M80" s="9">
        <v>3</v>
      </c>
      <c r="N80" s="9">
        <v>0</v>
      </c>
      <c r="O80" s="9">
        <v>0</v>
      </c>
      <c r="P80" s="9">
        <v>0</v>
      </c>
      <c r="Q80" s="9">
        <v>0</v>
      </c>
      <c r="R80" s="9">
        <v>0</v>
      </c>
      <c r="S80" s="8">
        <f t="shared" si="43"/>
        <v>0.58333333333333337</v>
      </c>
      <c r="T80" s="8">
        <f t="shared" si="44"/>
        <v>50.759523809523806</v>
      </c>
      <c r="U80" s="8">
        <f t="shared" si="45"/>
        <v>50.759523809523806</v>
      </c>
      <c r="V80" s="8">
        <f t="shared" si="46"/>
        <v>0</v>
      </c>
      <c r="W80" s="8">
        <f t="shared" si="47"/>
        <v>0</v>
      </c>
      <c r="X80" s="8">
        <f t="shared" si="48"/>
        <v>101.51904761904761</v>
      </c>
      <c r="Y80" s="8">
        <f t="shared" si="49"/>
        <v>0</v>
      </c>
      <c r="Z80" s="8">
        <f t="shared" si="50"/>
        <v>50.759523809523806</v>
      </c>
      <c r="AA80" s="8">
        <f t="shared" si="51"/>
        <v>152.27857142857141</v>
      </c>
      <c r="AB80" s="8">
        <f t="shared" si="52"/>
        <v>0</v>
      </c>
      <c r="AC80" s="8">
        <f t="shared" si="53"/>
        <v>0</v>
      </c>
      <c r="AD80" s="8">
        <f t="shared" si="54"/>
        <v>0</v>
      </c>
      <c r="AE80" s="8">
        <f t="shared" si="55"/>
        <v>0</v>
      </c>
      <c r="AF80" s="8">
        <f t="shared" si="56"/>
        <v>0</v>
      </c>
      <c r="AG80" s="8">
        <f t="shared" si="57"/>
        <v>29.609722222222217</v>
      </c>
      <c r="AH80" s="8">
        <f t="shared" si="58"/>
        <v>48.414108704331809</v>
      </c>
      <c r="AJ80" s="8">
        <v>24</v>
      </c>
      <c r="AK80" s="8" t="s">
        <v>153</v>
      </c>
      <c r="AL80" s="8">
        <v>3628</v>
      </c>
      <c r="AM80" s="8" t="s">
        <v>62</v>
      </c>
      <c r="AN80" s="8">
        <v>66866</v>
      </c>
      <c r="AO80" s="8">
        <v>134</v>
      </c>
      <c r="AP80" s="8">
        <v>5.6075411398184745</v>
      </c>
      <c r="AQ80" s="8">
        <f t="shared" si="37"/>
        <v>1012.7314446642156</v>
      </c>
      <c r="AR80" s="8">
        <f t="shared" si="38"/>
        <v>97.712074346931161</v>
      </c>
      <c r="AS80" s="8" t="str">
        <f t="shared" si="35"/>
        <v>C</v>
      </c>
      <c r="AT80" s="8">
        <f t="shared" si="41"/>
        <v>55</v>
      </c>
      <c r="AV80" s="8">
        <f t="shared" si="19"/>
        <v>24</v>
      </c>
      <c r="AW80" s="8">
        <f t="shared" si="20"/>
        <v>37</v>
      </c>
      <c r="AX80" s="8">
        <f t="shared" si="59"/>
        <v>55</v>
      </c>
      <c r="AY80" s="8">
        <f t="shared" si="60"/>
        <v>6</v>
      </c>
      <c r="AZ80" s="8">
        <f t="shared" si="21"/>
        <v>3628</v>
      </c>
      <c r="BA80" s="8" t="str">
        <f t="shared" si="22"/>
        <v>カレー</v>
      </c>
      <c r="BB80" s="8">
        <f t="shared" si="23"/>
        <v>66866</v>
      </c>
      <c r="BC80" s="8">
        <f t="shared" si="24"/>
        <v>134</v>
      </c>
      <c r="BD80" s="8">
        <f t="shared" si="25"/>
        <v>5.6075411398184745</v>
      </c>
      <c r="BE80" s="8">
        <f t="shared" si="26"/>
        <v>15</v>
      </c>
      <c r="BG80" s="8">
        <f t="shared" si="62"/>
        <v>55</v>
      </c>
      <c r="BH80" s="8">
        <v>4608</v>
      </c>
      <c r="BI80" s="8" t="s">
        <v>203</v>
      </c>
      <c r="BJ80" s="25">
        <v>255773</v>
      </c>
      <c r="BK80" s="7">
        <v>427</v>
      </c>
      <c r="BL80" s="57">
        <v>5.2238342807701814</v>
      </c>
      <c r="BM80" s="8">
        <v>12</v>
      </c>
      <c r="BO80" s="8">
        <f t="shared" si="28"/>
        <v>24</v>
      </c>
      <c r="BP80" s="8">
        <f t="shared" si="61"/>
        <v>37</v>
      </c>
      <c r="BQ80" s="8">
        <f t="shared" si="39"/>
        <v>55</v>
      </c>
      <c r="BR80" s="8">
        <f t="shared" si="29"/>
        <v>6</v>
      </c>
      <c r="BS80" s="8">
        <f t="shared" si="30"/>
        <v>3628</v>
      </c>
      <c r="BT80" s="8" t="str">
        <f t="shared" si="31"/>
        <v>カレー</v>
      </c>
      <c r="BU80" s="8">
        <f t="shared" si="32"/>
        <v>66866</v>
      </c>
      <c r="BV80" s="8">
        <f t="shared" si="33"/>
        <v>134</v>
      </c>
      <c r="BW80" s="8">
        <f t="shared" si="34"/>
        <v>5.6075411398184745</v>
      </c>
      <c r="BX80" s="8">
        <f t="shared" si="40"/>
        <v>45</v>
      </c>
      <c r="BZ80" s="8">
        <f t="shared" si="36"/>
        <v>55</v>
      </c>
      <c r="CA80" s="8">
        <v>5208</v>
      </c>
      <c r="CB80" s="8" t="s">
        <v>30</v>
      </c>
      <c r="CC80" s="25">
        <v>2189</v>
      </c>
      <c r="CD80" s="7">
        <v>11</v>
      </c>
      <c r="CE80" s="57">
        <v>30.80897826639298</v>
      </c>
      <c r="CF80" s="8">
        <v>6</v>
      </c>
    </row>
    <row r="81" spans="1:84">
      <c r="A81" s="9">
        <v>56</v>
      </c>
      <c r="B81" s="9" t="s">
        <v>127</v>
      </c>
      <c r="C81" s="8">
        <v>5208</v>
      </c>
      <c r="D81" s="8" t="s">
        <v>31</v>
      </c>
      <c r="E81" s="9">
        <v>2189</v>
      </c>
      <c r="F81" s="9">
        <v>11</v>
      </c>
      <c r="G81" s="9">
        <v>2</v>
      </c>
      <c r="H81" s="9">
        <v>1</v>
      </c>
      <c r="I81" s="9">
        <v>2</v>
      </c>
      <c r="J81" s="9">
        <v>0</v>
      </c>
      <c r="K81" s="9">
        <v>0</v>
      </c>
      <c r="L81" s="9">
        <v>1</v>
      </c>
      <c r="M81" s="9">
        <v>1</v>
      </c>
      <c r="N81" s="9">
        <v>3</v>
      </c>
      <c r="O81" s="9">
        <v>1</v>
      </c>
      <c r="P81" s="9">
        <v>0</v>
      </c>
      <c r="Q81" s="9">
        <v>0</v>
      </c>
      <c r="R81" s="9">
        <v>0</v>
      </c>
      <c r="S81" s="8">
        <f t="shared" si="43"/>
        <v>0.91666666666666663</v>
      </c>
      <c r="T81" s="8">
        <f t="shared" si="44"/>
        <v>32.301515151515154</v>
      </c>
      <c r="U81" s="8">
        <f t="shared" si="45"/>
        <v>64.603030303030309</v>
      </c>
      <c r="V81" s="8">
        <f t="shared" si="46"/>
        <v>32.301515151515154</v>
      </c>
      <c r="W81" s="8">
        <f t="shared" si="47"/>
        <v>64.603030303030309</v>
      </c>
      <c r="X81" s="8">
        <f t="shared" si="48"/>
        <v>0</v>
      </c>
      <c r="Y81" s="8">
        <f t="shared" si="49"/>
        <v>0</v>
      </c>
      <c r="Z81" s="8">
        <f t="shared" si="50"/>
        <v>32.301515151515154</v>
      </c>
      <c r="AA81" s="8">
        <f t="shared" si="51"/>
        <v>32.301515151515154</v>
      </c>
      <c r="AB81" s="8">
        <f t="shared" si="52"/>
        <v>96.904545454545456</v>
      </c>
      <c r="AC81" s="8">
        <f t="shared" si="53"/>
        <v>32.301515151515154</v>
      </c>
      <c r="AD81" s="8">
        <f t="shared" si="54"/>
        <v>0</v>
      </c>
      <c r="AE81" s="8">
        <f t="shared" si="55"/>
        <v>0</v>
      </c>
      <c r="AF81" s="8">
        <f t="shared" si="56"/>
        <v>0</v>
      </c>
      <c r="AG81" s="8">
        <f t="shared" si="57"/>
        <v>29.609722222222221</v>
      </c>
      <c r="AH81" s="8">
        <f t="shared" si="58"/>
        <v>30.80897826639298</v>
      </c>
      <c r="AJ81" s="8">
        <v>11</v>
      </c>
      <c r="AK81" s="8" t="s">
        <v>153</v>
      </c>
      <c r="AL81" s="8">
        <v>4587</v>
      </c>
      <c r="AM81" s="8" t="s">
        <v>22</v>
      </c>
      <c r="AN81" s="8">
        <v>167013</v>
      </c>
      <c r="AO81" s="8">
        <v>1687</v>
      </c>
      <c r="AP81" s="8">
        <v>5.5268357738102551</v>
      </c>
      <c r="AQ81" s="8">
        <f t="shared" si="37"/>
        <v>1018.2582804380258</v>
      </c>
      <c r="AR81" s="8">
        <f t="shared" si="38"/>
        <v>98.24532389781568</v>
      </c>
      <c r="AS81" s="8" t="str">
        <f t="shared" si="35"/>
        <v>C</v>
      </c>
      <c r="AT81" s="8">
        <f t="shared" si="41"/>
        <v>56</v>
      </c>
      <c r="AV81" s="8">
        <f t="shared" si="19"/>
        <v>11</v>
      </c>
      <c r="AW81" s="8">
        <f t="shared" si="20"/>
        <v>50</v>
      </c>
      <c r="AX81" s="8">
        <f t="shared" si="59"/>
        <v>56</v>
      </c>
      <c r="AY81" s="8">
        <f t="shared" si="60"/>
        <v>5</v>
      </c>
      <c r="AZ81" s="8">
        <f t="shared" si="21"/>
        <v>4587</v>
      </c>
      <c r="BA81" s="8" t="str">
        <f t="shared" si="22"/>
        <v>ライス(大)</v>
      </c>
      <c r="BB81" s="8">
        <f t="shared" si="23"/>
        <v>167013</v>
      </c>
      <c r="BC81" s="8">
        <f t="shared" si="24"/>
        <v>1687</v>
      </c>
      <c r="BD81" s="8">
        <f t="shared" si="25"/>
        <v>5.5268357738102551</v>
      </c>
      <c r="BE81" s="8">
        <f t="shared" si="26"/>
        <v>16</v>
      </c>
      <c r="BG81" s="8">
        <f t="shared" si="62"/>
        <v>56</v>
      </c>
      <c r="BH81" s="8">
        <v>3920</v>
      </c>
      <c r="BI81" s="8" t="s">
        <v>96</v>
      </c>
      <c r="BJ81" s="25">
        <v>998</v>
      </c>
      <c r="BK81" s="7">
        <v>2</v>
      </c>
      <c r="BL81" s="57">
        <v>98.204338757759402</v>
      </c>
      <c r="BM81" s="8">
        <v>11</v>
      </c>
      <c r="BO81" s="8">
        <f t="shared" si="28"/>
        <v>11</v>
      </c>
      <c r="BP81" s="8">
        <f t="shared" si="61"/>
        <v>50</v>
      </c>
      <c r="BQ81" s="8">
        <f t="shared" si="39"/>
        <v>56</v>
      </c>
      <c r="BR81" s="8">
        <f t="shared" si="29"/>
        <v>5</v>
      </c>
      <c r="BS81" s="8">
        <f t="shared" si="30"/>
        <v>4587</v>
      </c>
      <c r="BT81" s="8" t="str">
        <f t="shared" si="31"/>
        <v>ライス(大)</v>
      </c>
      <c r="BU81" s="8">
        <f t="shared" si="32"/>
        <v>167013</v>
      </c>
      <c r="BV81" s="8">
        <f t="shared" si="33"/>
        <v>1687</v>
      </c>
      <c r="BW81" s="8">
        <f t="shared" si="34"/>
        <v>5.5268357738102551</v>
      </c>
      <c r="BX81" s="8">
        <f t="shared" si="40"/>
        <v>53</v>
      </c>
      <c r="BZ81" s="8">
        <f t="shared" si="36"/>
        <v>56</v>
      </c>
      <c r="CA81" s="8">
        <v>4873</v>
      </c>
      <c r="CB81" s="8" t="s">
        <v>179</v>
      </c>
      <c r="CC81" s="25">
        <v>3843</v>
      </c>
      <c r="CD81" s="7">
        <v>7</v>
      </c>
      <c r="CE81" s="57">
        <v>48.414108704331809</v>
      </c>
      <c r="CF81" s="8">
        <v>5</v>
      </c>
    </row>
    <row r="82" spans="1:84">
      <c r="A82" s="9">
        <v>57</v>
      </c>
      <c r="B82" s="9" t="s">
        <v>127</v>
      </c>
      <c r="C82" s="8">
        <v>1469</v>
      </c>
      <c r="D82" s="8" t="s">
        <v>67</v>
      </c>
      <c r="E82" s="9">
        <v>1796</v>
      </c>
      <c r="F82" s="9">
        <v>4</v>
      </c>
      <c r="G82" s="9">
        <v>0</v>
      </c>
      <c r="H82" s="9">
        <v>1</v>
      </c>
      <c r="I82" s="9">
        <v>0</v>
      </c>
      <c r="J82" s="9">
        <v>0</v>
      </c>
      <c r="K82" s="9">
        <v>0</v>
      </c>
      <c r="L82" s="9">
        <v>0</v>
      </c>
      <c r="M82" s="9">
        <v>0</v>
      </c>
      <c r="N82" s="9">
        <v>1</v>
      </c>
      <c r="O82" s="9">
        <v>1</v>
      </c>
      <c r="P82" s="9">
        <v>1</v>
      </c>
      <c r="Q82" s="9">
        <v>0</v>
      </c>
      <c r="R82" s="9">
        <v>0</v>
      </c>
      <c r="S82" s="8">
        <f t="shared" si="43"/>
        <v>0.33333333333333331</v>
      </c>
      <c r="T82" s="8">
        <f t="shared" si="44"/>
        <v>88.829166666666666</v>
      </c>
      <c r="U82" s="8">
        <f t="shared" si="45"/>
        <v>0</v>
      </c>
      <c r="V82" s="8">
        <f t="shared" si="46"/>
        <v>88.829166666666666</v>
      </c>
      <c r="W82" s="8">
        <f t="shared" si="47"/>
        <v>0</v>
      </c>
      <c r="X82" s="8">
        <f t="shared" si="48"/>
        <v>0</v>
      </c>
      <c r="Y82" s="8">
        <f t="shared" si="49"/>
        <v>0</v>
      </c>
      <c r="Z82" s="8">
        <f t="shared" si="50"/>
        <v>0</v>
      </c>
      <c r="AA82" s="8">
        <f t="shared" si="51"/>
        <v>0</v>
      </c>
      <c r="AB82" s="8">
        <f t="shared" si="52"/>
        <v>88.829166666666666</v>
      </c>
      <c r="AC82" s="8">
        <f t="shared" si="53"/>
        <v>88.829166666666666</v>
      </c>
      <c r="AD82" s="8">
        <f t="shared" si="54"/>
        <v>88.829166666666666</v>
      </c>
      <c r="AE82" s="8">
        <f t="shared" si="55"/>
        <v>0</v>
      </c>
      <c r="AF82" s="8">
        <f t="shared" si="56"/>
        <v>0</v>
      </c>
      <c r="AG82" s="8">
        <f t="shared" si="57"/>
        <v>29.609722222222221</v>
      </c>
      <c r="AH82" s="8">
        <f t="shared" si="58"/>
        <v>41.874470744766683</v>
      </c>
      <c r="AJ82" s="8">
        <v>32</v>
      </c>
      <c r="AK82" s="8" t="s">
        <v>151</v>
      </c>
      <c r="AL82" s="8">
        <v>8558</v>
      </c>
      <c r="AM82" s="8" t="s">
        <v>69</v>
      </c>
      <c r="AN82" s="8">
        <v>48954</v>
      </c>
      <c r="AO82" s="8">
        <v>246</v>
      </c>
      <c r="AP82" s="8">
        <v>5.4204232742241496</v>
      </c>
      <c r="AQ82" s="8">
        <f t="shared" si="37"/>
        <v>1023.67870371225</v>
      </c>
      <c r="AR82" s="8">
        <f t="shared" si="38"/>
        <v>98.768306377280851</v>
      </c>
      <c r="AS82" s="8" t="str">
        <f t="shared" si="35"/>
        <v>C</v>
      </c>
      <c r="AT82" s="8">
        <f t="shared" si="41"/>
        <v>57</v>
      </c>
      <c r="AV82" s="8">
        <f t="shared" si="19"/>
        <v>32</v>
      </c>
      <c r="AW82" s="8">
        <f t="shared" si="20"/>
        <v>29</v>
      </c>
      <c r="AX82" s="8">
        <f t="shared" si="59"/>
        <v>57</v>
      </c>
      <c r="AY82" s="8">
        <f t="shared" si="60"/>
        <v>4</v>
      </c>
      <c r="AZ82" s="8">
        <f t="shared" si="21"/>
        <v>8558</v>
      </c>
      <c r="BA82" s="8" t="str">
        <f t="shared" si="22"/>
        <v>卵スープ</v>
      </c>
      <c r="BB82" s="8">
        <f t="shared" si="23"/>
        <v>48954</v>
      </c>
      <c r="BC82" s="8">
        <f t="shared" si="24"/>
        <v>246</v>
      </c>
      <c r="BD82" s="8">
        <f t="shared" si="25"/>
        <v>5.4204232742241496</v>
      </c>
      <c r="BE82" s="8">
        <f t="shared" si="26"/>
        <v>11</v>
      </c>
      <c r="BG82" s="8">
        <f t="shared" si="62"/>
        <v>57</v>
      </c>
      <c r="BH82" s="8">
        <v>8558</v>
      </c>
      <c r="BI82" s="8" t="s">
        <v>202</v>
      </c>
      <c r="BJ82" s="25">
        <v>48954</v>
      </c>
      <c r="BK82" s="7">
        <v>246</v>
      </c>
      <c r="BL82" s="57">
        <v>5.4204232742241496</v>
      </c>
      <c r="BM82" s="8">
        <v>11</v>
      </c>
      <c r="BO82" s="8">
        <f t="shared" si="28"/>
        <v>32</v>
      </c>
      <c r="BP82" s="8">
        <f t="shared" si="61"/>
        <v>29</v>
      </c>
      <c r="BQ82" s="8">
        <f t="shared" si="39"/>
        <v>57</v>
      </c>
      <c r="BR82" s="8">
        <f t="shared" si="29"/>
        <v>4</v>
      </c>
      <c r="BS82" s="8">
        <f t="shared" si="30"/>
        <v>8558</v>
      </c>
      <c r="BT82" s="8" t="str">
        <f t="shared" si="31"/>
        <v>卵スープ</v>
      </c>
      <c r="BU82" s="8">
        <f t="shared" si="32"/>
        <v>48954</v>
      </c>
      <c r="BV82" s="8">
        <f t="shared" si="33"/>
        <v>246</v>
      </c>
      <c r="BW82" s="8">
        <f t="shared" si="34"/>
        <v>5.4204232742241496</v>
      </c>
      <c r="BX82" s="8">
        <f t="shared" si="40"/>
        <v>41</v>
      </c>
      <c r="BZ82" s="8">
        <f t="shared" si="36"/>
        <v>57</v>
      </c>
      <c r="CA82" s="8">
        <v>1469</v>
      </c>
      <c r="CB82" s="8" t="s">
        <v>66</v>
      </c>
      <c r="CC82" s="25">
        <v>1796</v>
      </c>
      <c r="CD82" s="7">
        <v>4</v>
      </c>
      <c r="CE82" s="57">
        <v>41.874470744766683</v>
      </c>
      <c r="CF82" s="8">
        <v>4</v>
      </c>
    </row>
    <row r="83" spans="1:84">
      <c r="A83" s="9">
        <v>58</v>
      </c>
      <c r="B83" s="9" t="s">
        <v>127</v>
      </c>
      <c r="C83" s="8">
        <v>8472</v>
      </c>
      <c r="D83" s="8" t="s">
        <v>100</v>
      </c>
      <c r="E83" s="9">
        <v>1497</v>
      </c>
      <c r="F83" s="9">
        <v>3</v>
      </c>
      <c r="G83" s="9">
        <v>0</v>
      </c>
      <c r="H83" s="9">
        <v>0</v>
      </c>
      <c r="I83" s="9">
        <v>0</v>
      </c>
      <c r="J83" s="9">
        <v>1</v>
      </c>
      <c r="K83" s="9">
        <v>0</v>
      </c>
      <c r="L83" s="9">
        <v>0</v>
      </c>
      <c r="M83" s="9">
        <v>0</v>
      </c>
      <c r="N83" s="9">
        <v>0</v>
      </c>
      <c r="O83" s="9">
        <v>2</v>
      </c>
      <c r="P83" s="9">
        <v>0</v>
      </c>
      <c r="Q83" s="9">
        <v>0</v>
      </c>
      <c r="R83" s="9">
        <v>0</v>
      </c>
      <c r="S83" s="8">
        <f t="shared" si="43"/>
        <v>0.25</v>
      </c>
      <c r="T83" s="8">
        <f t="shared" si="44"/>
        <v>118.43888888888888</v>
      </c>
      <c r="U83" s="8">
        <f t="shared" si="45"/>
        <v>0</v>
      </c>
      <c r="V83" s="8">
        <f t="shared" si="46"/>
        <v>0</v>
      </c>
      <c r="W83" s="8">
        <f t="shared" si="47"/>
        <v>0</v>
      </c>
      <c r="X83" s="8">
        <f t="shared" si="48"/>
        <v>118.43888888888888</v>
      </c>
      <c r="Y83" s="8">
        <f t="shared" si="49"/>
        <v>0</v>
      </c>
      <c r="Z83" s="8">
        <f t="shared" si="50"/>
        <v>0</v>
      </c>
      <c r="AA83" s="8">
        <f t="shared" si="51"/>
        <v>0</v>
      </c>
      <c r="AB83" s="8">
        <f t="shared" si="52"/>
        <v>0</v>
      </c>
      <c r="AC83" s="8">
        <f t="shared" si="53"/>
        <v>236.87777777777777</v>
      </c>
      <c r="AD83" s="8">
        <f t="shared" si="54"/>
        <v>0</v>
      </c>
      <c r="AE83" s="8">
        <f t="shared" si="55"/>
        <v>0</v>
      </c>
      <c r="AF83" s="8">
        <f t="shared" si="56"/>
        <v>0</v>
      </c>
      <c r="AG83" s="8">
        <f t="shared" si="57"/>
        <v>29.609722222222221</v>
      </c>
      <c r="AH83" s="8">
        <f t="shared" si="58"/>
        <v>70.485237346344917</v>
      </c>
      <c r="AJ83" s="8">
        <v>9</v>
      </c>
      <c r="AK83" s="8" t="s">
        <v>152</v>
      </c>
      <c r="AL83" s="8">
        <v>4608</v>
      </c>
      <c r="AM83" s="8" t="s">
        <v>101</v>
      </c>
      <c r="AN83" s="8">
        <v>255773</v>
      </c>
      <c r="AO83" s="8">
        <v>427</v>
      </c>
      <c r="AP83" s="8">
        <v>5.2238342807701814</v>
      </c>
      <c r="AQ83" s="8">
        <f t="shared" si="37"/>
        <v>1028.9025379930201</v>
      </c>
      <c r="AR83" s="8">
        <f t="shared" si="38"/>
        <v>99.27232122377147</v>
      </c>
      <c r="AS83" s="8" t="str">
        <f t="shared" si="35"/>
        <v>C</v>
      </c>
      <c r="AT83" s="8">
        <f t="shared" si="41"/>
        <v>58</v>
      </c>
      <c r="AV83" s="8">
        <f t="shared" si="19"/>
        <v>9</v>
      </c>
      <c r="AW83" s="8">
        <f t="shared" si="20"/>
        <v>52</v>
      </c>
      <c r="AX83" s="8">
        <f t="shared" si="59"/>
        <v>58</v>
      </c>
      <c r="AY83" s="8">
        <f t="shared" si="60"/>
        <v>3</v>
      </c>
      <c r="AZ83" s="8">
        <f t="shared" si="21"/>
        <v>4608</v>
      </c>
      <c r="BA83" s="8" t="str">
        <f t="shared" si="22"/>
        <v>豚カツ定食</v>
      </c>
      <c r="BB83" s="8">
        <f t="shared" si="23"/>
        <v>255773</v>
      </c>
      <c r="BC83" s="8">
        <f t="shared" si="24"/>
        <v>427</v>
      </c>
      <c r="BD83" s="8">
        <f t="shared" si="25"/>
        <v>5.2238342807701814</v>
      </c>
      <c r="BE83" s="8">
        <f t="shared" si="26"/>
        <v>12</v>
      </c>
      <c r="BG83" s="8">
        <f t="shared" si="62"/>
        <v>58</v>
      </c>
      <c r="BH83" s="8">
        <v>3165</v>
      </c>
      <c r="BI83" s="8" t="s">
        <v>78</v>
      </c>
      <c r="BJ83" s="25">
        <v>798</v>
      </c>
      <c r="BK83" s="7">
        <v>2</v>
      </c>
      <c r="BL83" s="57">
        <v>66.209351683774997</v>
      </c>
      <c r="BM83" s="8">
        <v>8</v>
      </c>
      <c r="BO83" s="8">
        <f t="shared" si="28"/>
        <v>9</v>
      </c>
      <c r="BP83" s="8">
        <f t="shared" si="61"/>
        <v>52</v>
      </c>
      <c r="BQ83" s="8">
        <f t="shared" si="39"/>
        <v>58</v>
      </c>
      <c r="BR83" s="8">
        <f t="shared" si="29"/>
        <v>3</v>
      </c>
      <c r="BS83" s="8">
        <f t="shared" si="30"/>
        <v>4608</v>
      </c>
      <c r="BT83" s="8" t="str">
        <f t="shared" si="31"/>
        <v>豚カツ定食</v>
      </c>
      <c r="BU83" s="8">
        <f t="shared" si="32"/>
        <v>255773</v>
      </c>
      <c r="BV83" s="8">
        <f t="shared" si="33"/>
        <v>427</v>
      </c>
      <c r="BW83" s="8">
        <f t="shared" si="34"/>
        <v>5.2238342807701814</v>
      </c>
      <c r="BX83" s="8">
        <f t="shared" si="40"/>
        <v>55</v>
      </c>
      <c r="BZ83" s="8">
        <f t="shared" si="36"/>
        <v>58</v>
      </c>
      <c r="CA83" s="8">
        <v>8472</v>
      </c>
      <c r="CB83" s="8" t="s">
        <v>99</v>
      </c>
      <c r="CC83" s="25">
        <v>1497</v>
      </c>
      <c r="CD83" s="7">
        <v>3</v>
      </c>
      <c r="CE83" s="57">
        <v>70.485237346344917</v>
      </c>
      <c r="CF83" s="8">
        <v>2</v>
      </c>
    </row>
    <row r="84" spans="1:84">
      <c r="A84" s="9">
        <v>59</v>
      </c>
      <c r="B84" s="9" t="s">
        <v>127</v>
      </c>
      <c r="C84" s="8">
        <v>3920</v>
      </c>
      <c r="D84" s="8" t="s">
        <v>97</v>
      </c>
      <c r="E84" s="9">
        <v>998</v>
      </c>
      <c r="F84" s="9">
        <v>2</v>
      </c>
      <c r="G84" s="9">
        <v>0</v>
      </c>
      <c r="H84" s="9">
        <v>0</v>
      </c>
      <c r="I84" s="9">
        <v>0</v>
      </c>
      <c r="J84" s="9">
        <v>0</v>
      </c>
      <c r="K84" s="9">
        <v>0</v>
      </c>
      <c r="L84" s="9">
        <v>2</v>
      </c>
      <c r="M84" s="9">
        <v>0</v>
      </c>
      <c r="N84" s="9">
        <v>0</v>
      </c>
      <c r="O84" s="9">
        <v>0</v>
      </c>
      <c r="P84" s="9">
        <v>0</v>
      </c>
      <c r="Q84" s="9">
        <v>0</v>
      </c>
      <c r="R84" s="9">
        <v>0</v>
      </c>
      <c r="S84" s="8">
        <f t="shared" si="43"/>
        <v>0.16666666666666666</v>
      </c>
      <c r="T84" s="8">
        <f t="shared" si="44"/>
        <v>177.65833333333333</v>
      </c>
      <c r="U84" s="8">
        <f t="shared" si="45"/>
        <v>0</v>
      </c>
      <c r="V84" s="8">
        <f t="shared" si="46"/>
        <v>0</v>
      </c>
      <c r="W84" s="8">
        <f t="shared" si="47"/>
        <v>0</v>
      </c>
      <c r="X84" s="8">
        <f t="shared" si="48"/>
        <v>0</v>
      </c>
      <c r="Y84" s="8">
        <f t="shared" si="49"/>
        <v>0</v>
      </c>
      <c r="Z84" s="8">
        <f t="shared" si="50"/>
        <v>355.31666666666666</v>
      </c>
      <c r="AA84" s="8">
        <f t="shared" si="51"/>
        <v>0</v>
      </c>
      <c r="AB84" s="8">
        <f t="shared" si="52"/>
        <v>0</v>
      </c>
      <c r="AC84" s="8">
        <f t="shared" si="53"/>
        <v>0</v>
      </c>
      <c r="AD84" s="8">
        <f t="shared" si="54"/>
        <v>0</v>
      </c>
      <c r="AE84" s="8">
        <f t="shared" si="55"/>
        <v>0</v>
      </c>
      <c r="AF84" s="8">
        <f t="shared" si="56"/>
        <v>0</v>
      </c>
      <c r="AG84" s="8">
        <f t="shared" si="57"/>
        <v>29.609722222222221</v>
      </c>
      <c r="AH84" s="8">
        <f t="shared" si="58"/>
        <v>98.204338757759402</v>
      </c>
      <c r="AJ84" s="8">
        <v>25</v>
      </c>
      <c r="AK84" s="8" t="s">
        <v>153</v>
      </c>
      <c r="AL84" s="8">
        <v>7336</v>
      </c>
      <c r="AM84" s="8" t="s">
        <v>52</v>
      </c>
      <c r="AN84" s="8">
        <v>64746</v>
      </c>
      <c r="AO84" s="8">
        <v>654</v>
      </c>
      <c r="AP84" s="8">
        <v>4.2054420516852131</v>
      </c>
      <c r="AQ84" s="8">
        <f t="shared" si="37"/>
        <v>1033.1079800447053</v>
      </c>
      <c r="AR84" s="8">
        <f t="shared" si="38"/>
        <v>99.678077822503539</v>
      </c>
      <c r="AS84" s="8" t="str">
        <f t="shared" si="35"/>
        <v>C</v>
      </c>
      <c r="AT84" s="8">
        <f t="shared" si="41"/>
        <v>59</v>
      </c>
      <c r="AV84" s="8">
        <f t="shared" si="19"/>
        <v>25</v>
      </c>
      <c r="AW84" s="8">
        <f t="shared" si="20"/>
        <v>36</v>
      </c>
      <c r="AX84" s="8">
        <f t="shared" si="59"/>
        <v>59</v>
      </c>
      <c r="AY84" s="8">
        <f t="shared" si="60"/>
        <v>2</v>
      </c>
      <c r="AZ84" s="8">
        <f t="shared" si="21"/>
        <v>7336</v>
      </c>
      <c r="BA84" s="8" t="str">
        <f t="shared" si="22"/>
        <v>パン</v>
      </c>
      <c r="BB84" s="8">
        <f t="shared" si="23"/>
        <v>64746</v>
      </c>
      <c r="BC84" s="8">
        <f t="shared" si="24"/>
        <v>654</v>
      </c>
      <c r="BD84" s="8">
        <f t="shared" si="25"/>
        <v>4.2054420516852131</v>
      </c>
      <c r="BE84" s="8">
        <f t="shared" si="26"/>
        <v>8</v>
      </c>
      <c r="BG84" s="8">
        <f t="shared" si="62"/>
        <v>59</v>
      </c>
      <c r="BH84" s="8">
        <v>7336</v>
      </c>
      <c r="BI84" s="8" t="s">
        <v>52</v>
      </c>
      <c r="BJ84" s="25">
        <v>64746</v>
      </c>
      <c r="BK84" s="7">
        <v>654</v>
      </c>
      <c r="BL84" s="57">
        <v>4.2054420516852131</v>
      </c>
      <c r="BM84" s="8">
        <v>8</v>
      </c>
      <c r="BO84" s="8">
        <f t="shared" si="28"/>
        <v>25</v>
      </c>
      <c r="BP84" s="8">
        <f t="shared" si="61"/>
        <v>36</v>
      </c>
      <c r="BQ84" s="8">
        <f t="shared" si="39"/>
        <v>59</v>
      </c>
      <c r="BR84" s="8">
        <f t="shared" si="29"/>
        <v>2</v>
      </c>
      <c r="BS84" s="8">
        <f t="shared" si="30"/>
        <v>7336</v>
      </c>
      <c r="BT84" s="8" t="str">
        <f t="shared" si="31"/>
        <v>パン</v>
      </c>
      <c r="BU84" s="8">
        <f t="shared" si="32"/>
        <v>64746</v>
      </c>
      <c r="BV84" s="8">
        <f t="shared" si="33"/>
        <v>654</v>
      </c>
      <c r="BW84" s="8">
        <f t="shared" si="34"/>
        <v>4.2054420516852131</v>
      </c>
      <c r="BX84" s="8">
        <f t="shared" si="40"/>
        <v>46</v>
      </c>
      <c r="BZ84" s="8">
        <f t="shared" si="36"/>
        <v>59</v>
      </c>
      <c r="CA84" s="8">
        <v>3165</v>
      </c>
      <c r="CB84" s="8" t="s">
        <v>78</v>
      </c>
      <c r="CC84" s="25">
        <v>798</v>
      </c>
      <c r="CD84" s="7">
        <v>2</v>
      </c>
      <c r="CE84" s="57">
        <v>66.209351683774997</v>
      </c>
      <c r="CF84" s="8">
        <v>2</v>
      </c>
    </row>
    <row r="85" spans="1:84">
      <c r="A85" s="9">
        <v>60</v>
      </c>
      <c r="B85" s="9" t="s">
        <v>127</v>
      </c>
      <c r="C85" s="8">
        <v>3165</v>
      </c>
      <c r="D85" s="8" t="s">
        <v>79</v>
      </c>
      <c r="E85" s="9">
        <v>798</v>
      </c>
      <c r="F85" s="9">
        <v>2</v>
      </c>
      <c r="G85" s="9">
        <v>0</v>
      </c>
      <c r="H85" s="9">
        <v>0</v>
      </c>
      <c r="I85" s="9">
        <v>1</v>
      </c>
      <c r="J85" s="9">
        <v>0</v>
      </c>
      <c r="K85" s="9">
        <v>0</v>
      </c>
      <c r="L85" s="9">
        <v>0</v>
      </c>
      <c r="M85" s="9">
        <v>0</v>
      </c>
      <c r="N85" s="9">
        <v>1</v>
      </c>
      <c r="O85" s="9">
        <v>0</v>
      </c>
      <c r="P85" s="9">
        <v>0</v>
      </c>
      <c r="Q85" s="9">
        <v>0</v>
      </c>
      <c r="R85" s="9">
        <v>0</v>
      </c>
      <c r="S85" s="8">
        <f t="shared" si="43"/>
        <v>0.16666666666666666</v>
      </c>
      <c r="T85" s="8">
        <f t="shared" si="44"/>
        <v>177.65833333333333</v>
      </c>
      <c r="U85" s="8">
        <f t="shared" si="45"/>
        <v>0</v>
      </c>
      <c r="V85" s="8">
        <f t="shared" si="46"/>
        <v>0</v>
      </c>
      <c r="W85" s="8">
        <f t="shared" si="47"/>
        <v>177.65833333333333</v>
      </c>
      <c r="X85" s="8">
        <f t="shared" si="48"/>
        <v>0</v>
      </c>
      <c r="Y85" s="8">
        <f t="shared" si="49"/>
        <v>0</v>
      </c>
      <c r="Z85" s="8">
        <f t="shared" si="50"/>
        <v>0</v>
      </c>
      <c r="AA85" s="8">
        <f t="shared" si="51"/>
        <v>0</v>
      </c>
      <c r="AB85" s="8">
        <f t="shared" si="52"/>
        <v>177.65833333333333</v>
      </c>
      <c r="AC85" s="8">
        <f t="shared" si="53"/>
        <v>0</v>
      </c>
      <c r="AD85" s="8">
        <f t="shared" si="54"/>
        <v>0</v>
      </c>
      <c r="AE85" s="8">
        <f t="shared" si="55"/>
        <v>0</v>
      </c>
      <c r="AF85" s="8">
        <f t="shared" si="56"/>
        <v>0</v>
      </c>
      <c r="AG85" s="8">
        <f t="shared" si="57"/>
        <v>29.609722222222221</v>
      </c>
      <c r="AH85" s="8">
        <f t="shared" si="58"/>
        <v>66.209351683775012</v>
      </c>
      <c r="AJ85" s="8">
        <v>19</v>
      </c>
      <c r="AK85" s="8" t="s">
        <v>153</v>
      </c>
      <c r="AL85" s="8">
        <v>2536</v>
      </c>
      <c r="AM85" s="8" t="s">
        <v>17</v>
      </c>
      <c r="AN85" s="8">
        <v>79596</v>
      </c>
      <c r="AO85" s="8">
        <v>804</v>
      </c>
      <c r="AP85" s="8">
        <v>3.3365447828677093</v>
      </c>
      <c r="AQ85" s="8">
        <f t="shared" si="37"/>
        <v>1036.4445248275731</v>
      </c>
      <c r="AR85" s="8">
        <f t="shared" si="38"/>
        <v>100</v>
      </c>
      <c r="AS85" s="8" t="str">
        <f t="shared" si="35"/>
        <v>C</v>
      </c>
      <c r="AT85" s="8">
        <f t="shared" si="41"/>
        <v>60</v>
      </c>
      <c r="AV85" s="8">
        <f t="shared" si="19"/>
        <v>19</v>
      </c>
      <c r="AW85" s="8">
        <f t="shared" si="20"/>
        <v>42</v>
      </c>
      <c r="AX85" s="8">
        <f t="shared" si="59"/>
        <v>60</v>
      </c>
      <c r="AY85" s="8">
        <f t="shared" si="60"/>
        <v>1</v>
      </c>
      <c r="AZ85" s="8">
        <f t="shared" si="21"/>
        <v>2536</v>
      </c>
      <c r="BA85" s="8" t="str">
        <f t="shared" si="22"/>
        <v>ライス</v>
      </c>
      <c r="BB85" s="8">
        <f t="shared" si="23"/>
        <v>79596</v>
      </c>
      <c r="BC85" s="8">
        <f t="shared" si="24"/>
        <v>804</v>
      </c>
      <c r="BD85" s="8">
        <f t="shared" si="25"/>
        <v>3.3365447828677093</v>
      </c>
      <c r="BE85" s="8">
        <f t="shared" si="26"/>
        <v>6</v>
      </c>
      <c r="BG85" s="8">
        <f t="shared" si="62"/>
        <v>60</v>
      </c>
      <c r="BH85" s="8">
        <v>2536</v>
      </c>
      <c r="BI85" s="8" t="s">
        <v>17</v>
      </c>
      <c r="BJ85" s="25">
        <v>79596</v>
      </c>
      <c r="BK85" s="7">
        <v>804</v>
      </c>
      <c r="BL85" s="57">
        <v>3.3365447828677093</v>
      </c>
      <c r="BM85" s="8">
        <v>6</v>
      </c>
      <c r="BO85" s="8">
        <f t="shared" si="28"/>
        <v>19</v>
      </c>
      <c r="BP85" s="8">
        <f t="shared" si="61"/>
        <v>42</v>
      </c>
      <c r="BQ85" s="8">
        <f t="shared" si="39"/>
        <v>60</v>
      </c>
      <c r="BR85" s="8">
        <f t="shared" si="29"/>
        <v>1</v>
      </c>
      <c r="BS85" s="8">
        <f t="shared" si="30"/>
        <v>2536</v>
      </c>
      <c r="BT85" s="8" t="str">
        <f t="shared" si="31"/>
        <v>ライス</v>
      </c>
      <c r="BU85" s="8">
        <f t="shared" si="32"/>
        <v>79596</v>
      </c>
      <c r="BV85" s="8">
        <f t="shared" si="33"/>
        <v>804</v>
      </c>
      <c r="BW85" s="8">
        <f t="shared" si="34"/>
        <v>3.3365447828677093</v>
      </c>
      <c r="BX85" s="8">
        <f t="shared" si="40"/>
        <v>50</v>
      </c>
      <c r="BZ85" s="8">
        <f t="shared" si="36"/>
        <v>60</v>
      </c>
      <c r="CA85" s="8">
        <v>3920</v>
      </c>
      <c r="CB85" s="8" t="s">
        <v>96</v>
      </c>
      <c r="CC85" s="25">
        <v>998</v>
      </c>
      <c r="CD85" s="7">
        <v>2</v>
      </c>
      <c r="CE85" s="57">
        <v>98.204338757759402</v>
      </c>
      <c r="CF85" s="8">
        <v>1</v>
      </c>
    </row>
  </sheetData>
  <sortState ref="CA13:CF72">
    <sortCondition descending="1" ref="CF13:CF72"/>
  </sortState>
  <phoneticPr fontId="1"/>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A2:L39"/>
  <sheetViews>
    <sheetView workbookViewId="0"/>
  </sheetViews>
  <sheetFormatPr defaultRowHeight="13.5"/>
  <sheetData>
    <row r="2" spans="1:12">
      <c r="A2" t="s">
        <v>122</v>
      </c>
    </row>
    <row r="3" spans="1:12">
      <c r="A3" t="s">
        <v>123</v>
      </c>
    </row>
    <row r="5" spans="1:12">
      <c r="A5" t="s">
        <v>132</v>
      </c>
    </row>
    <row r="6" spans="1:12">
      <c r="A6" t="s">
        <v>124</v>
      </c>
    </row>
    <row r="7" spans="1:12">
      <c r="A7" t="s">
        <v>125</v>
      </c>
    </row>
    <row r="9" spans="1:12">
      <c r="A9" s="6" t="s">
        <v>126</v>
      </c>
      <c r="B9" s="6">
        <v>1</v>
      </c>
      <c r="C9" s="6">
        <f>B9+1</f>
        <v>2</v>
      </c>
      <c r="D9" s="6">
        <f t="shared" ref="D9:K9" si="0">C9+1</f>
        <v>3</v>
      </c>
      <c r="E9" s="6">
        <f t="shared" si="0"/>
        <v>4</v>
      </c>
      <c r="F9" s="6">
        <f t="shared" si="0"/>
        <v>5</v>
      </c>
      <c r="G9" s="6">
        <f t="shared" si="0"/>
        <v>6</v>
      </c>
      <c r="H9" s="6">
        <f t="shared" si="0"/>
        <v>7</v>
      </c>
      <c r="I9" s="6">
        <f t="shared" si="0"/>
        <v>8</v>
      </c>
      <c r="J9" s="6">
        <f t="shared" si="0"/>
        <v>9</v>
      </c>
      <c r="K9" s="6">
        <f t="shared" si="0"/>
        <v>10</v>
      </c>
      <c r="L9" s="4"/>
    </row>
    <row r="10" spans="1:12">
      <c r="A10" s="6">
        <v>1</v>
      </c>
      <c r="B10" s="2">
        <f t="shared" ref="B10:K19" si="1">ROUND(SQRT(B$9*$A10),2)</f>
        <v>1</v>
      </c>
      <c r="C10" s="4">
        <f t="shared" si="1"/>
        <v>1.41</v>
      </c>
      <c r="D10" s="4">
        <f t="shared" si="1"/>
        <v>1.73</v>
      </c>
      <c r="E10" s="4">
        <f t="shared" si="1"/>
        <v>2</v>
      </c>
      <c r="F10" s="4">
        <f t="shared" si="1"/>
        <v>2.2400000000000002</v>
      </c>
      <c r="G10" s="4">
        <f t="shared" si="1"/>
        <v>2.4500000000000002</v>
      </c>
      <c r="H10" s="4">
        <f t="shared" si="1"/>
        <v>2.65</v>
      </c>
      <c r="I10" s="4">
        <f t="shared" si="1"/>
        <v>2.83</v>
      </c>
      <c r="J10" s="4">
        <f t="shared" si="1"/>
        <v>3</v>
      </c>
      <c r="K10" s="4">
        <f t="shared" si="1"/>
        <v>3.16</v>
      </c>
      <c r="L10" s="6" t="s">
        <v>127</v>
      </c>
    </row>
    <row r="11" spans="1:12">
      <c r="A11" s="6">
        <f>A10+1</f>
        <v>2</v>
      </c>
      <c r="B11" s="4">
        <f t="shared" si="1"/>
        <v>1.41</v>
      </c>
      <c r="C11" s="2">
        <f t="shared" si="1"/>
        <v>2</v>
      </c>
      <c r="D11" s="4">
        <f t="shared" si="1"/>
        <v>2.4500000000000002</v>
      </c>
      <c r="E11" s="4">
        <f t="shared" si="1"/>
        <v>2.83</v>
      </c>
      <c r="F11" s="4">
        <f t="shared" si="1"/>
        <v>3.16</v>
      </c>
      <c r="G11" s="4">
        <f t="shared" si="1"/>
        <v>3.46</v>
      </c>
      <c r="H11" s="4">
        <f t="shared" si="1"/>
        <v>3.74</v>
      </c>
      <c r="I11" s="4">
        <f t="shared" si="1"/>
        <v>4</v>
      </c>
      <c r="J11" s="4">
        <f t="shared" si="1"/>
        <v>4.24</v>
      </c>
      <c r="K11" s="4">
        <f t="shared" si="1"/>
        <v>4.47</v>
      </c>
      <c r="L11" s="6" t="s">
        <v>127</v>
      </c>
    </row>
    <row r="12" spans="1:12">
      <c r="A12" s="6">
        <f t="shared" ref="A12:A19" si="2">A11+1</f>
        <v>3</v>
      </c>
      <c r="B12" s="4">
        <f t="shared" si="1"/>
        <v>1.73</v>
      </c>
      <c r="C12" s="4">
        <f t="shared" si="1"/>
        <v>2.4500000000000002</v>
      </c>
      <c r="D12" s="2">
        <f t="shared" si="1"/>
        <v>3</v>
      </c>
      <c r="E12" s="4">
        <f t="shared" si="1"/>
        <v>3.46</v>
      </c>
      <c r="F12" s="4">
        <f t="shared" si="1"/>
        <v>3.87</v>
      </c>
      <c r="G12" s="4">
        <f t="shared" si="1"/>
        <v>4.24</v>
      </c>
      <c r="H12" s="4">
        <f t="shared" si="1"/>
        <v>4.58</v>
      </c>
      <c r="I12" s="4">
        <f t="shared" si="1"/>
        <v>4.9000000000000004</v>
      </c>
      <c r="J12" s="4">
        <f t="shared" si="1"/>
        <v>5.2</v>
      </c>
      <c r="K12" s="4">
        <f t="shared" si="1"/>
        <v>5.48</v>
      </c>
      <c r="L12" s="6" t="s">
        <v>127</v>
      </c>
    </row>
    <row r="13" spans="1:12">
      <c r="A13" s="6">
        <f t="shared" si="2"/>
        <v>4</v>
      </c>
      <c r="B13" s="4">
        <f t="shared" si="1"/>
        <v>2</v>
      </c>
      <c r="C13" s="4">
        <f t="shared" si="1"/>
        <v>2.83</v>
      </c>
      <c r="D13" s="4">
        <f t="shared" si="1"/>
        <v>3.46</v>
      </c>
      <c r="E13" s="2">
        <f t="shared" si="1"/>
        <v>4</v>
      </c>
      <c r="F13" s="4">
        <f t="shared" si="1"/>
        <v>4.47</v>
      </c>
      <c r="G13" s="4">
        <f t="shared" si="1"/>
        <v>4.9000000000000004</v>
      </c>
      <c r="H13" s="4">
        <f t="shared" si="1"/>
        <v>5.29</v>
      </c>
      <c r="I13" s="4">
        <f t="shared" si="1"/>
        <v>5.66</v>
      </c>
      <c r="J13" s="4">
        <f t="shared" si="1"/>
        <v>6</v>
      </c>
      <c r="K13" s="4">
        <f t="shared" si="1"/>
        <v>6.32</v>
      </c>
      <c r="L13" s="6" t="s">
        <v>127</v>
      </c>
    </row>
    <row r="14" spans="1:12">
      <c r="A14" s="6">
        <f t="shared" si="2"/>
        <v>5</v>
      </c>
      <c r="B14" s="4">
        <f t="shared" si="1"/>
        <v>2.2400000000000002</v>
      </c>
      <c r="C14" s="4">
        <f t="shared" si="1"/>
        <v>3.16</v>
      </c>
      <c r="D14" s="4">
        <f t="shared" si="1"/>
        <v>3.87</v>
      </c>
      <c r="E14" s="4">
        <f t="shared" si="1"/>
        <v>4.47</v>
      </c>
      <c r="F14" s="2">
        <f t="shared" si="1"/>
        <v>5</v>
      </c>
      <c r="G14" s="4">
        <f t="shared" si="1"/>
        <v>5.48</v>
      </c>
      <c r="H14" s="4">
        <f t="shared" si="1"/>
        <v>5.92</v>
      </c>
      <c r="I14" s="4">
        <f t="shared" si="1"/>
        <v>6.32</v>
      </c>
      <c r="J14" s="4">
        <f t="shared" si="1"/>
        <v>6.71</v>
      </c>
      <c r="K14" s="4">
        <f t="shared" si="1"/>
        <v>7.07</v>
      </c>
      <c r="L14" s="6" t="s">
        <v>127</v>
      </c>
    </row>
    <row r="15" spans="1:12">
      <c r="A15" s="6">
        <f t="shared" si="2"/>
        <v>6</v>
      </c>
      <c r="B15" s="4">
        <f t="shared" si="1"/>
        <v>2.4500000000000002</v>
      </c>
      <c r="C15" s="4">
        <f t="shared" si="1"/>
        <v>3.46</v>
      </c>
      <c r="D15" s="4">
        <f t="shared" si="1"/>
        <v>4.24</v>
      </c>
      <c r="E15" s="4">
        <f t="shared" si="1"/>
        <v>4.9000000000000004</v>
      </c>
      <c r="F15" s="4">
        <f t="shared" si="1"/>
        <v>5.48</v>
      </c>
      <c r="G15" s="2">
        <f t="shared" si="1"/>
        <v>6</v>
      </c>
      <c r="H15" s="4">
        <f t="shared" si="1"/>
        <v>6.48</v>
      </c>
      <c r="I15" s="4">
        <f t="shared" si="1"/>
        <v>6.93</v>
      </c>
      <c r="J15" s="4">
        <f t="shared" si="1"/>
        <v>7.35</v>
      </c>
      <c r="K15" s="4">
        <f t="shared" si="1"/>
        <v>7.75</v>
      </c>
      <c r="L15" s="6" t="s">
        <v>8</v>
      </c>
    </row>
    <row r="16" spans="1:12">
      <c r="A16" s="6">
        <f t="shared" si="2"/>
        <v>7</v>
      </c>
      <c r="B16" s="4">
        <f t="shared" si="1"/>
        <v>2.65</v>
      </c>
      <c r="C16" s="4">
        <f t="shared" si="1"/>
        <v>3.74</v>
      </c>
      <c r="D16" s="4">
        <f t="shared" si="1"/>
        <v>4.58</v>
      </c>
      <c r="E16" s="4">
        <f t="shared" si="1"/>
        <v>5.29</v>
      </c>
      <c r="F16" s="4">
        <f t="shared" si="1"/>
        <v>5.92</v>
      </c>
      <c r="G16" s="4">
        <f t="shared" si="1"/>
        <v>6.48</v>
      </c>
      <c r="H16" s="2">
        <f t="shared" si="1"/>
        <v>7</v>
      </c>
      <c r="I16" s="4">
        <f t="shared" si="1"/>
        <v>7.48</v>
      </c>
      <c r="J16" s="4">
        <f t="shared" si="1"/>
        <v>7.94</v>
      </c>
      <c r="K16" s="4">
        <f t="shared" si="1"/>
        <v>8.3699999999999992</v>
      </c>
      <c r="L16" s="6" t="s">
        <v>8</v>
      </c>
    </row>
    <row r="17" spans="1:12">
      <c r="A17" s="6">
        <f t="shared" si="2"/>
        <v>8</v>
      </c>
      <c r="B17" s="4">
        <f t="shared" si="1"/>
        <v>2.83</v>
      </c>
      <c r="C17" s="4">
        <f t="shared" si="1"/>
        <v>4</v>
      </c>
      <c r="D17" s="4">
        <f t="shared" si="1"/>
        <v>4.9000000000000004</v>
      </c>
      <c r="E17" s="4">
        <f t="shared" si="1"/>
        <v>5.66</v>
      </c>
      <c r="F17" s="4">
        <f t="shared" si="1"/>
        <v>6.32</v>
      </c>
      <c r="G17" s="4">
        <f t="shared" si="1"/>
        <v>6.93</v>
      </c>
      <c r="H17" s="4">
        <f t="shared" si="1"/>
        <v>7.48</v>
      </c>
      <c r="I17" s="2">
        <f t="shared" si="1"/>
        <v>8</v>
      </c>
      <c r="J17" s="4">
        <f t="shared" si="1"/>
        <v>8.49</v>
      </c>
      <c r="K17" s="4">
        <f t="shared" si="1"/>
        <v>8.94</v>
      </c>
      <c r="L17" s="6" t="s">
        <v>8</v>
      </c>
    </row>
    <row r="18" spans="1:12">
      <c r="A18" s="6">
        <f t="shared" si="2"/>
        <v>9</v>
      </c>
      <c r="B18" s="4">
        <f t="shared" si="1"/>
        <v>3</v>
      </c>
      <c r="C18" s="4">
        <f t="shared" si="1"/>
        <v>4.24</v>
      </c>
      <c r="D18" s="4">
        <f t="shared" si="1"/>
        <v>5.2</v>
      </c>
      <c r="E18" s="4">
        <f t="shared" si="1"/>
        <v>6</v>
      </c>
      <c r="F18" s="4">
        <f t="shared" si="1"/>
        <v>6.71</v>
      </c>
      <c r="G18" s="4">
        <f t="shared" si="1"/>
        <v>7.35</v>
      </c>
      <c r="H18" s="4">
        <f t="shared" si="1"/>
        <v>7.94</v>
      </c>
      <c r="I18" s="4">
        <f t="shared" si="1"/>
        <v>8.49</v>
      </c>
      <c r="J18" s="2">
        <f t="shared" si="1"/>
        <v>9</v>
      </c>
      <c r="K18" s="4">
        <f t="shared" si="1"/>
        <v>9.49</v>
      </c>
      <c r="L18" s="6" t="s">
        <v>128</v>
      </c>
    </row>
    <row r="19" spans="1:12">
      <c r="A19" s="6">
        <f t="shared" si="2"/>
        <v>10</v>
      </c>
      <c r="B19" s="4">
        <f t="shared" si="1"/>
        <v>3.16</v>
      </c>
      <c r="C19" s="4">
        <f t="shared" si="1"/>
        <v>4.47</v>
      </c>
      <c r="D19" s="4">
        <f t="shared" si="1"/>
        <v>5.48</v>
      </c>
      <c r="E19" s="4">
        <f t="shared" si="1"/>
        <v>6.32</v>
      </c>
      <c r="F19" s="4">
        <f t="shared" si="1"/>
        <v>7.07</v>
      </c>
      <c r="G19" s="4">
        <f t="shared" si="1"/>
        <v>7.75</v>
      </c>
      <c r="H19" s="4">
        <f t="shared" si="1"/>
        <v>8.3699999999999992</v>
      </c>
      <c r="I19" s="4">
        <f t="shared" si="1"/>
        <v>8.94</v>
      </c>
      <c r="J19" s="4">
        <f t="shared" si="1"/>
        <v>9.49</v>
      </c>
      <c r="K19" s="2">
        <f t="shared" si="1"/>
        <v>10</v>
      </c>
      <c r="L19" s="6" t="s">
        <v>128</v>
      </c>
    </row>
    <row r="20" spans="1:12">
      <c r="A20" s="4"/>
      <c r="B20" s="6" t="s">
        <v>127</v>
      </c>
      <c r="C20" s="6" t="s">
        <v>127</v>
      </c>
      <c r="D20" s="6" t="s">
        <v>127</v>
      </c>
      <c r="E20" s="6" t="s">
        <v>127</v>
      </c>
      <c r="F20" s="6" t="s">
        <v>127</v>
      </c>
      <c r="G20" s="6" t="s">
        <v>8</v>
      </c>
      <c r="H20" s="6" t="s">
        <v>8</v>
      </c>
      <c r="I20" s="6" t="s">
        <v>8</v>
      </c>
      <c r="J20" s="6" t="s">
        <v>128</v>
      </c>
      <c r="K20" s="6" t="s">
        <v>128</v>
      </c>
      <c r="L20" s="6" t="s">
        <v>129</v>
      </c>
    </row>
    <row r="24" spans="1:12">
      <c r="A24" t="s">
        <v>133</v>
      </c>
    </row>
    <row r="25" spans="1:12">
      <c r="A25" t="s">
        <v>130</v>
      </c>
    </row>
    <row r="26" spans="1:12">
      <c r="A26" t="s">
        <v>131</v>
      </c>
    </row>
    <row r="28" spans="1:12">
      <c r="A28" s="6" t="s">
        <v>126</v>
      </c>
      <c r="B28" s="6">
        <v>1</v>
      </c>
      <c r="C28" s="6">
        <f>B28+1</f>
        <v>2</v>
      </c>
      <c r="D28" s="6">
        <f t="shared" ref="D28:K28" si="3">C28+1</f>
        <v>3</v>
      </c>
      <c r="E28" s="6">
        <f t="shared" si="3"/>
        <v>4</v>
      </c>
      <c r="F28" s="6">
        <f t="shared" si="3"/>
        <v>5</v>
      </c>
      <c r="G28" s="6">
        <f t="shared" si="3"/>
        <v>6</v>
      </c>
      <c r="H28" s="6">
        <f t="shared" si="3"/>
        <v>7</v>
      </c>
      <c r="I28" s="6">
        <f t="shared" si="3"/>
        <v>8</v>
      </c>
      <c r="J28" s="6">
        <f t="shared" si="3"/>
        <v>9</v>
      </c>
      <c r="K28" s="6">
        <f t="shared" si="3"/>
        <v>10</v>
      </c>
      <c r="L28" s="4"/>
    </row>
    <row r="29" spans="1:12">
      <c r="A29" s="6">
        <v>1</v>
      </c>
      <c r="B29" s="2">
        <f t="shared" ref="B29:K38" si="4">ROUND(SQRT(B$28*B$28+$A29*$A29),2)</f>
        <v>1.41</v>
      </c>
      <c r="C29" s="4">
        <f t="shared" si="4"/>
        <v>2.2400000000000002</v>
      </c>
      <c r="D29" s="4">
        <f t="shared" si="4"/>
        <v>3.16</v>
      </c>
      <c r="E29" s="4">
        <f t="shared" si="4"/>
        <v>4.12</v>
      </c>
      <c r="F29" s="4">
        <f t="shared" si="4"/>
        <v>5.0999999999999996</v>
      </c>
      <c r="G29" s="4">
        <f t="shared" si="4"/>
        <v>6.08</v>
      </c>
      <c r="H29" s="4">
        <f t="shared" si="4"/>
        <v>7.07</v>
      </c>
      <c r="I29" s="4">
        <f t="shared" si="4"/>
        <v>8.06</v>
      </c>
      <c r="J29" s="4">
        <f t="shared" si="4"/>
        <v>9.06</v>
      </c>
      <c r="K29" s="4">
        <f t="shared" si="4"/>
        <v>10.050000000000001</v>
      </c>
      <c r="L29" s="6" t="s">
        <v>127</v>
      </c>
    </row>
    <row r="30" spans="1:12">
      <c r="A30" s="6">
        <f>A29+1</f>
        <v>2</v>
      </c>
      <c r="B30" s="4">
        <f t="shared" si="4"/>
        <v>2.2400000000000002</v>
      </c>
      <c r="C30" s="2">
        <f t="shared" si="4"/>
        <v>2.83</v>
      </c>
      <c r="D30" s="4">
        <f t="shared" si="4"/>
        <v>3.61</v>
      </c>
      <c r="E30" s="4">
        <f t="shared" si="4"/>
        <v>4.47</v>
      </c>
      <c r="F30" s="4">
        <f t="shared" si="4"/>
        <v>5.39</v>
      </c>
      <c r="G30" s="4">
        <f t="shared" si="4"/>
        <v>6.32</v>
      </c>
      <c r="H30" s="4">
        <f t="shared" si="4"/>
        <v>7.28</v>
      </c>
      <c r="I30" s="4">
        <f t="shared" si="4"/>
        <v>8.25</v>
      </c>
      <c r="J30" s="4">
        <f t="shared" si="4"/>
        <v>9.2200000000000006</v>
      </c>
      <c r="K30" s="4">
        <f t="shared" si="4"/>
        <v>10.199999999999999</v>
      </c>
      <c r="L30" s="6" t="s">
        <v>127</v>
      </c>
    </row>
    <row r="31" spans="1:12">
      <c r="A31" s="6">
        <f t="shared" ref="A31:A38" si="5">A30+1</f>
        <v>3</v>
      </c>
      <c r="B31" s="4">
        <f t="shared" si="4"/>
        <v>3.16</v>
      </c>
      <c r="C31" s="4">
        <f t="shared" si="4"/>
        <v>3.61</v>
      </c>
      <c r="D31" s="2">
        <f t="shared" si="4"/>
        <v>4.24</v>
      </c>
      <c r="E31" s="4">
        <f t="shared" si="4"/>
        <v>5</v>
      </c>
      <c r="F31" s="4">
        <f t="shared" si="4"/>
        <v>5.83</v>
      </c>
      <c r="G31" s="4">
        <f t="shared" si="4"/>
        <v>6.71</v>
      </c>
      <c r="H31" s="4">
        <f t="shared" si="4"/>
        <v>7.62</v>
      </c>
      <c r="I31" s="4">
        <f t="shared" si="4"/>
        <v>8.5399999999999991</v>
      </c>
      <c r="J31" s="4">
        <f t="shared" si="4"/>
        <v>9.49</v>
      </c>
      <c r="K31" s="4">
        <f t="shared" si="4"/>
        <v>10.44</v>
      </c>
      <c r="L31" s="6" t="s">
        <v>127</v>
      </c>
    </row>
    <row r="32" spans="1:12">
      <c r="A32" s="6">
        <f t="shared" si="5"/>
        <v>4</v>
      </c>
      <c r="B32" s="4">
        <f t="shared" si="4"/>
        <v>4.12</v>
      </c>
      <c r="C32" s="4">
        <f t="shared" si="4"/>
        <v>4.47</v>
      </c>
      <c r="D32" s="4">
        <f t="shared" si="4"/>
        <v>5</v>
      </c>
      <c r="E32" s="2">
        <f t="shared" si="4"/>
        <v>5.66</v>
      </c>
      <c r="F32" s="4">
        <f t="shared" si="4"/>
        <v>6.4</v>
      </c>
      <c r="G32" s="4">
        <f t="shared" si="4"/>
        <v>7.21</v>
      </c>
      <c r="H32" s="4">
        <f t="shared" si="4"/>
        <v>8.06</v>
      </c>
      <c r="I32" s="4">
        <f t="shared" si="4"/>
        <v>8.94</v>
      </c>
      <c r="J32" s="4">
        <f t="shared" si="4"/>
        <v>9.85</v>
      </c>
      <c r="K32" s="4">
        <f t="shared" si="4"/>
        <v>10.77</v>
      </c>
      <c r="L32" s="6" t="s">
        <v>127</v>
      </c>
    </row>
    <row r="33" spans="1:12">
      <c r="A33" s="6">
        <f t="shared" si="5"/>
        <v>5</v>
      </c>
      <c r="B33" s="4">
        <f t="shared" si="4"/>
        <v>5.0999999999999996</v>
      </c>
      <c r="C33" s="4">
        <f t="shared" si="4"/>
        <v>5.39</v>
      </c>
      <c r="D33" s="4">
        <f t="shared" si="4"/>
        <v>5.83</v>
      </c>
      <c r="E33" s="4">
        <f t="shared" si="4"/>
        <v>6.4</v>
      </c>
      <c r="F33" s="2">
        <f t="shared" si="4"/>
        <v>7.07</v>
      </c>
      <c r="G33" s="4">
        <f t="shared" si="4"/>
        <v>7.81</v>
      </c>
      <c r="H33" s="4">
        <f t="shared" si="4"/>
        <v>8.6</v>
      </c>
      <c r="I33" s="4">
        <f t="shared" si="4"/>
        <v>9.43</v>
      </c>
      <c r="J33" s="4">
        <f t="shared" si="4"/>
        <v>10.3</v>
      </c>
      <c r="K33" s="4">
        <f t="shared" si="4"/>
        <v>11.18</v>
      </c>
      <c r="L33" s="6" t="s">
        <v>127</v>
      </c>
    </row>
    <row r="34" spans="1:12">
      <c r="A34" s="6">
        <f t="shared" si="5"/>
        <v>6</v>
      </c>
      <c r="B34" s="4">
        <f t="shared" si="4"/>
        <v>6.08</v>
      </c>
      <c r="C34" s="4">
        <f t="shared" si="4"/>
        <v>6.32</v>
      </c>
      <c r="D34" s="4">
        <f t="shared" si="4"/>
        <v>6.71</v>
      </c>
      <c r="E34" s="4">
        <f t="shared" si="4"/>
        <v>7.21</v>
      </c>
      <c r="F34" s="4">
        <f t="shared" si="4"/>
        <v>7.81</v>
      </c>
      <c r="G34" s="2">
        <f t="shared" si="4"/>
        <v>8.49</v>
      </c>
      <c r="H34" s="4">
        <f t="shared" si="4"/>
        <v>9.2200000000000006</v>
      </c>
      <c r="I34" s="4">
        <f t="shared" si="4"/>
        <v>10</v>
      </c>
      <c r="J34" s="4">
        <f t="shared" si="4"/>
        <v>10.82</v>
      </c>
      <c r="K34" s="4">
        <f t="shared" si="4"/>
        <v>11.66</v>
      </c>
      <c r="L34" s="6" t="s">
        <v>8</v>
      </c>
    </row>
    <row r="35" spans="1:12">
      <c r="A35" s="6">
        <f t="shared" si="5"/>
        <v>7</v>
      </c>
      <c r="B35" s="4">
        <f t="shared" si="4"/>
        <v>7.07</v>
      </c>
      <c r="C35" s="4">
        <f t="shared" si="4"/>
        <v>7.28</v>
      </c>
      <c r="D35" s="4">
        <f t="shared" si="4"/>
        <v>7.62</v>
      </c>
      <c r="E35" s="4">
        <f t="shared" si="4"/>
        <v>8.06</v>
      </c>
      <c r="F35" s="4">
        <f t="shared" si="4"/>
        <v>8.6</v>
      </c>
      <c r="G35" s="4">
        <f t="shared" si="4"/>
        <v>9.2200000000000006</v>
      </c>
      <c r="H35" s="2">
        <f t="shared" si="4"/>
        <v>9.9</v>
      </c>
      <c r="I35" s="4">
        <f t="shared" si="4"/>
        <v>10.63</v>
      </c>
      <c r="J35" s="4">
        <f t="shared" si="4"/>
        <v>11.4</v>
      </c>
      <c r="K35" s="4">
        <f t="shared" si="4"/>
        <v>12.21</v>
      </c>
      <c r="L35" s="6" t="s">
        <v>8</v>
      </c>
    </row>
    <row r="36" spans="1:12">
      <c r="A36" s="6">
        <f t="shared" si="5"/>
        <v>8</v>
      </c>
      <c r="B36" s="4">
        <f t="shared" si="4"/>
        <v>8.06</v>
      </c>
      <c r="C36" s="4">
        <f t="shared" si="4"/>
        <v>8.25</v>
      </c>
      <c r="D36" s="4">
        <f t="shared" si="4"/>
        <v>8.5399999999999991</v>
      </c>
      <c r="E36" s="4">
        <f t="shared" si="4"/>
        <v>8.94</v>
      </c>
      <c r="F36" s="4">
        <f t="shared" si="4"/>
        <v>9.43</v>
      </c>
      <c r="G36" s="4">
        <f t="shared" si="4"/>
        <v>10</v>
      </c>
      <c r="H36" s="4">
        <f t="shared" si="4"/>
        <v>10.63</v>
      </c>
      <c r="I36" s="2">
        <f t="shared" si="4"/>
        <v>11.31</v>
      </c>
      <c r="J36" s="4">
        <f t="shared" si="4"/>
        <v>12.04</v>
      </c>
      <c r="K36" s="4">
        <f t="shared" si="4"/>
        <v>12.81</v>
      </c>
      <c r="L36" s="6" t="s">
        <v>8</v>
      </c>
    </row>
    <row r="37" spans="1:12">
      <c r="A37" s="6">
        <f t="shared" si="5"/>
        <v>9</v>
      </c>
      <c r="B37" s="4">
        <f t="shared" si="4"/>
        <v>9.06</v>
      </c>
      <c r="C37" s="4">
        <f t="shared" si="4"/>
        <v>9.2200000000000006</v>
      </c>
      <c r="D37" s="4">
        <f t="shared" si="4"/>
        <v>9.49</v>
      </c>
      <c r="E37" s="4">
        <f t="shared" si="4"/>
        <v>9.85</v>
      </c>
      <c r="F37" s="4">
        <f t="shared" si="4"/>
        <v>10.3</v>
      </c>
      <c r="G37" s="4">
        <f t="shared" si="4"/>
        <v>10.82</v>
      </c>
      <c r="H37" s="4">
        <f t="shared" si="4"/>
        <v>11.4</v>
      </c>
      <c r="I37" s="4">
        <f t="shared" si="4"/>
        <v>12.04</v>
      </c>
      <c r="J37" s="2">
        <f t="shared" si="4"/>
        <v>12.73</v>
      </c>
      <c r="K37" s="4">
        <f t="shared" si="4"/>
        <v>13.45</v>
      </c>
      <c r="L37" s="6" t="s">
        <v>128</v>
      </c>
    </row>
    <row r="38" spans="1:12">
      <c r="A38" s="6">
        <f t="shared" si="5"/>
        <v>10</v>
      </c>
      <c r="B38" s="4">
        <f t="shared" si="4"/>
        <v>10.050000000000001</v>
      </c>
      <c r="C38" s="4">
        <f t="shared" si="4"/>
        <v>10.199999999999999</v>
      </c>
      <c r="D38" s="4">
        <f t="shared" si="4"/>
        <v>10.44</v>
      </c>
      <c r="E38" s="4">
        <f t="shared" si="4"/>
        <v>10.77</v>
      </c>
      <c r="F38" s="4">
        <f t="shared" si="4"/>
        <v>11.18</v>
      </c>
      <c r="G38" s="4">
        <f t="shared" si="4"/>
        <v>11.66</v>
      </c>
      <c r="H38" s="4">
        <f t="shared" si="4"/>
        <v>12.21</v>
      </c>
      <c r="I38" s="4">
        <f t="shared" si="4"/>
        <v>12.81</v>
      </c>
      <c r="J38" s="4">
        <f t="shared" si="4"/>
        <v>13.45</v>
      </c>
      <c r="K38" s="2">
        <f t="shared" si="4"/>
        <v>14.14</v>
      </c>
      <c r="L38" s="6" t="s">
        <v>128</v>
      </c>
    </row>
    <row r="39" spans="1:12">
      <c r="A39" s="4"/>
      <c r="B39" s="6" t="s">
        <v>127</v>
      </c>
      <c r="C39" s="6" t="s">
        <v>127</v>
      </c>
      <c r="D39" s="6" t="s">
        <v>127</v>
      </c>
      <c r="E39" s="6" t="s">
        <v>127</v>
      </c>
      <c r="F39" s="6" t="s">
        <v>127</v>
      </c>
      <c r="G39" s="6" t="s">
        <v>8</v>
      </c>
      <c r="H39" s="6" t="s">
        <v>8</v>
      </c>
      <c r="I39" s="6" t="s">
        <v>8</v>
      </c>
      <c r="J39" s="6" t="s">
        <v>128</v>
      </c>
      <c r="K39" s="6" t="s">
        <v>128</v>
      </c>
      <c r="L39" s="6" t="s">
        <v>129</v>
      </c>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2:AV89"/>
  <sheetViews>
    <sheetView workbookViewId="0"/>
  </sheetViews>
  <sheetFormatPr defaultRowHeight="13.5"/>
  <cols>
    <col min="1" max="9" width="9" style="8"/>
    <col min="10" max="10" width="15.625" style="8" customWidth="1"/>
    <col min="11" max="25" width="9" style="8"/>
    <col min="26" max="26" width="3.125" style="8" customWidth="1"/>
    <col min="27" max="27" width="9" style="8"/>
    <col min="28" max="28" width="15.625" style="8" customWidth="1"/>
    <col min="29" max="40" width="9" style="8"/>
    <col min="41" max="41" width="3.125" style="8" customWidth="1"/>
    <col min="42" max="42" width="9" style="8"/>
    <col min="43" max="43" width="15.625" style="8" customWidth="1"/>
    <col min="44" max="16384" width="9" style="8"/>
  </cols>
  <sheetData>
    <row r="2" spans="1:35">
      <c r="A2" s="8" t="s">
        <v>246</v>
      </c>
      <c r="T2" s="8" t="s">
        <v>230</v>
      </c>
      <c r="AI2" s="8" t="s">
        <v>231</v>
      </c>
    </row>
    <row r="3" spans="1:35">
      <c r="A3" s="8" t="s">
        <v>205</v>
      </c>
      <c r="T3" s="8" t="s">
        <v>236</v>
      </c>
      <c r="AI3" s="8" t="s">
        <v>237</v>
      </c>
    </row>
    <row r="4" spans="1:35">
      <c r="A4" s="8" t="s">
        <v>206</v>
      </c>
      <c r="T4" s="8" t="s">
        <v>233</v>
      </c>
      <c r="AI4" s="8" t="s">
        <v>233</v>
      </c>
    </row>
    <row r="6" spans="1:35">
      <c r="A6" s="16" t="s">
        <v>207</v>
      </c>
      <c r="B6" s="20">
        <f>CORREL(C30:C1048576,D30:D1048576)</f>
        <v>0.88591245864636015</v>
      </c>
    </row>
    <row r="7" spans="1:35">
      <c r="A7" s="16" t="s">
        <v>208</v>
      </c>
      <c r="B7" s="8">
        <f>SLOPE(C30:C1048576,D30:D1048576)</f>
        <v>344.61612209287659</v>
      </c>
    </row>
    <row r="8" spans="1:35">
      <c r="A8" s="16" t="s">
        <v>209</v>
      </c>
      <c r="B8" s="8">
        <f>INTERCEPT(C30:C1048576,D30:D1048576)</f>
        <v>8461.5114975989418</v>
      </c>
    </row>
    <row r="27" spans="1:48">
      <c r="A27" s="8" t="s">
        <v>102</v>
      </c>
      <c r="O27" s="16" t="s">
        <v>178</v>
      </c>
      <c r="Q27" s="16" t="s">
        <v>178</v>
      </c>
    </row>
    <row r="28" spans="1:48">
      <c r="A28" s="8" t="s">
        <v>103</v>
      </c>
      <c r="I28" s="8" t="s">
        <v>229</v>
      </c>
      <c r="O28" s="17">
        <f>MAX(O30:O1048576)+1</f>
        <v>61</v>
      </c>
      <c r="Q28" s="17">
        <f>MAX(Q30:Q1048576)+1</f>
        <v>61</v>
      </c>
      <c r="T28" s="8" t="s">
        <v>235</v>
      </c>
      <c r="AA28" s="8" t="s">
        <v>234</v>
      </c>
      <c r="AI28" s="8" t="s">
        <v>235</v>
      </c>
      <c r="AP28" s="8" t="s">
        <v>234</v>
      </c>
    </row>
    <row r="29" spans="1:48">
      <c r="A29" s="15" t="s">
        <v>4</v>
      </c>
      <c r="B29" s="15" t="s">
        <v>5</v>
      </c>
      <c r="C29" s="15" t="s">
        <v>0</v>
      </c>
      <c r="D29" s="15" t="s">
        <v>1</v>
      </c>
      <c r="E29" s="16" t="s">
        <v>210</v>
      </c>
      <c r="F29" s="16" t="s">
        <v>211</v>
      </c>
      <c r="G29" s="16" t="s">
        <v>147</v>
      </c>
      <c r="I29" s="21" t="s">
        <v>4</v>
      </c>
      <c r="J29" s="21" t="s">
        <v>5</v>
      </c>
      <c r="K29" s="21" t="s">
        <v>0</v>
      </c>
      <c r="L29" s="21" t="s">
        <v>1</v>
      </c>
      <c r="M29" s="21" t="s">
        <v>210</v>
      </c>
      <c r="N29" s="21" t="s">
        <v>211</v>
      </c>
      <c r="O29" s="21" t="s">
        <v>147</v>
      </c>
      <c r="P29" s="22" t="s">
        <v>149</v>
      </c>
      <c r="Q29" s="22" t="s">
        <v>232</v>
      </c>
      <c r="R29" s="22" t="s">
        <v>149</v>
      </c>
      <c r="T29" s="21" t="s">
        <v>147</v>
      </c>
      <c r="U29" s="21" t="s">
        <v>149</v>
      </c>
      <c r="V29" s="21" t="s">
        <v>232</v>
      </c>
      <c r="W29" s="21" t="s">
        <v>149</v>
      </c>
      <c r="X29" s="22" t="s">
        <v>150</v>
      </c>
      <c r="Z29" s="10"/>
      <c r="AA29" s="19" t="s">
        <v>4</v>
      </c>
      <c r="AB29" s="19" t="s">
        <v>5</v>
      </c>
      <c r="AC29" s="19" t="s">
        <v>0</v>
      </c>
      <c r="AD29" s="19" t="s">
        <v>1</v>
      </c>
      <c r="AE29" s="19" t="s">
        <v>210</v>
      </c>
      <c r="AF29" s="19" t="s">
        <v>211</v>
      </c>
      <c r="AG29" s="19" t="s">
        <v>150</v>
      </c>
      <c r="AI29" s="21" t="s">
        <v>147</v>
      </c>
      <c r="AJ29" s="21" t="s">
        <v>149</v>
      </c>
      <c r="AK29" s="21" t="s">
        <v>232</v>
      </c>
      <c r="AL29" s="21" t="s">
        <v>149</v>
      </c>
      <c r="AM29" s="22" t="s">
        <v>150</v>
      </c>
      <c r="AO29" s="10"/>
      <c r="AP29" s="19" t="s">
        <v>4</v>
      </c>
      <c r="AQ29" s="19" t="s">
        <v>5</v>
      </c>
      <c r="AR29" s="19" t="s">
        <v>0</v>
      </c>
      <c r="AS29" s="19" t="s">
        <v>1</v>
      </c>
      <c r="AT29" s="19" t="s">
        <v>210</v>
      </c>
      <c r="AU29" s="19" t="s">
        <v>211</v>
      </c>
      <c r="AV29" s="19" t="s">
        <v>150</v>
      </c>
    </row>
    <row r="30" spans="1:48">
      <c r="A30" s="8">
        <v>7401</v>
      </c>
      <c r="B30" s="8" t="s">
        <v>16</v>
      </c>
      <c r="C30" s="9">
        <v>354913</v>
      </c>
      <c r="D30" s="9">
        <v>1187</v>
      </c>
      <c r="E30" s="9">
        <f t="shared" ref="E30:E89" si="0">ROUND(D30*$B$7+$B$8, 0)</f>
        <v>417521</v>
      </c>
      <c r="F30" s="9">
        <f>ROUND(C30-E30, 0)</f>
        <v>-62608</v>
      </c>
      <c r="G30" s="9">
        <f>1</f>
        <v>1</v>
      </c>
      <c r="I30" s="23">
        <v>6841</v>
      </c>
      <c r="J30" s="23" t="s">
        <v>80</v>
      </c>
      <c r="K30" s="24">
        <v>272304</v>
      </c>
      <c r="L30" s="24">
        <v>496</v>
      </c>
      <c r="M30" s="24">
        <v>179391</v>
      </c>
      <c r="N30" s="24">
        <v>92913</v>
      </c>
      <c r="O30" s="24">
        <v>2</v>
      </c>
      <c r="P30" s="24">
        <f>$O$28-O30</f>
        <v>59</v>
      </c>
      <c r="Q30" s="24">
        <v>1</v>
      </c>
      <c r="R30" s="24">
        <f>$Q$28-Q30</f>
        <v>60</v>
      </c>
      <c r="T30" s="24">
        <v>2</v>
      </c>
      <c r="U30" s="23">
        <v>59</v>
      </c>
      <c r="V30" s="24">
        <v>1</v>
      </c>
      <c r="W30" s="23">
        <v>60</v>
      </c>
      <c r="X30" s="23">
        <f>ROUND(SQRT(U30*V30),0)</f>
        <v>8</v>
      </c>
      <c r="Z30" s="11">
        <f t="shared" ref="Z30:Z61" si="1">Z29+1</f>
        <v>1</v>
      </c>
      <c r="AA30" s="11">
        <v>7401</v>
      </c>
      <c r="AB30" s="11" t="s">
        <v>15</v>
      </c>
      <c r="AC30" s="5">
        <v>354913</v>
      </c>
      <c r="AD30" s="3">
        <v>1187</v>
      </c>
      <c r="AE30" s="3">
        <v>417521</v>
      </c>
      <c r="AF30" s="5">
        <v>-62608</v>
      </c>
      <c r="AG30" s="11">
        <v>59</v>
      </c>
      <c r="AI30" s="24">
        <v>2</v>
      </c>
      <c r="AJ30" s="23">
        <v>59</v>
      </c>
      <c r="AK30" s="24">
        <v>1</v>
      </c>
      <c r="AL30" s="23">
        <v>60</v>
      </c>
      <c r="AM30" s="8">
        <f>ROUND(SQRT(AI30*AL30),0)</f>
        <v>11</v>
      </c>
      <c r="AO30" s="11">
        <f t="shared" ref="AO30:AO61" si="2">AO29+1</f>
        <v>1</v>
      </c>
      <c r="AP30" s="11">
        <v>4078</v>
      </c>
      <c r="AQ30" s="11" t="s">
        <v>95</v>
      </c>
      <c r="AR30" s="5">
        <v>51027</v>
      </c>
      <c r="AS30" s="3">
        <v>73</v>
      </c>
      <c r="AT30" s="3">
        <v>33618</v>
      </c>
      <c r="AU30" s="5">
        <v>17409</v>
      </c>
      <c r="AV30" s="11">
        <v>47</v>
      </c>
    </row>
    <row r="31" spans="1:48">
      <c r="A31" s="8">
        <v>6841</v>
      </c>
      <c r="B31" s="8" t="s">
        <v>81</v>
      </c>
      <c r="C31" s="9">
        <v>272304</v>
      </c>
      <c r="D31" s="9">
        <v>496</v>
      </c>
      <c r="E31" s="9">
        <f t="shared" si="0"/>
        <v>179391</v>
      </c>
      <c r="F31" s="9">
        <f t="shared" ref="F31:F89" si="3">ROUND(C31-E31, 0)</f>
        <v>92913</v>
      </c>
      <c r="G31" s="9">
        <f>G30+1</f>
        <v>2</v>
      </c>
      <c r="I31" s="23">
        <v>3654</v>
      </c>
      <c r="J31" s="23" t="s">
        <v>84</v>
      </c>
      <c r="K31" s="24">
        <v>206973</v>
      </c>
      <c r="L31" s="24">
        <v>377</v>
      </c>
      <c r="M31" s="24">
        <v>138382</v>
      </c>
      <c r="N31" s="24">
        <v>68591</v>
      </c>
      <c r="O31" s="24">
        <v>4</v>
      </c>
      <c r="P31" s="24">
        <f t="shared" ref="P31:P89" si="4">$O$28-O31</f>
        <v>57</v>
      </c>
      <c r="Q31" s="24">
        <f>Q30+1</f>
        <v>2</v>
      </c>
      <c r="R31" s="24">
        <f t="shared" ref="R31:R89" si="5">$Q$28-Q31</f>
        <v>59</v>
      </c>
      <c r="T31" s="24">
        <v>4</v>
      </c>
      <c r="U31" s="23">
        <v>57</v>
      </c>
      <c r="V31" s="24">
        <v>2</v>
      </c>
      <c r="W31" s="23">
        <v>59</v>
      </c>
      <c r="X31" s="23">
        <f t="shared" ref="X31:X89" si="6">ROUND(SQRT(U31*V31),0)</f>
        <v>11</v>
      </c>
      <c r="Z31" s="11">
        <f t="shared" si="1"/>
        <v>2</v>
      </c>
      <c r="AA31" s="11">
        <v>4587</v>
      </c>
      <c r="AB31" s="11" t="s">
        <v>22</v>
      </c>
      <c r="AC31" s="5">
        <v>25938</v>
      </c>
      <c r="AD31" s="3">
        <v>262</v>
      </c>
      <c r="AE31" s="3">
        <v>98751</v>
      </c>
      <c r="AF31" s="5">
        <v>-72813</v>
      </c>
      <c r="AG31" s="11">
        <v>57</v>
      </c>
      <c r="AI31" s="24">
        <v>4</v>
      </c>
      <c r="AJ31" s="23">
        <v>57</v>
      </c>
      <c r="AK31" s="24">
        <v>2</v>
      </c>
      <c r="AL31" s="23">
        <v>59</v>
      </c>
      <c r="AM31" s="8">
        <f t="shared" ref="AM31:AM89" si="7">ROUND(SQRT(AI31*AL31),0)</f>
        <v>15</v>
      </c>
      <c r="AO31" s="11">
        <f t="shared" si="2"/>
        <v>2</v>
      </c>
      <c r="AP31" s="11">
        <v>1578</v>
      </c>
      <c r="AQ31" s="11" t="s">
        <v>12</v>
      </c>
      <c r="AR31" s="5">
        <v>35940</v>
      </c>
      <c r="AS31" s="3">
        <v>60</v>
      </c>
      <c r="AT31" s="3">
        <v>29138</v>
      </c>
      <c r="AU31" s="5">
        <v>6802</v>
      </c>
      <c r="AV31" s="11">
        <v>45</v>
      </c>
    </row>
    <row r="32" spans="1:48">
      <c r="A32" s="8">
        <v>2579</v>
      </c>
      <c r="B32" s="8" t="s">
        <v>19</v>
      </c>
      <c r="C32" s="9">
        <v>192115</v>
      </c>
      <c r="D32" s="9">
        <v>385</v>
      </c>
      <c r="E32" s="9">
        <f t="shared" si="0"/>
        <v>141139</v>
      </c>
      <c r="F32" s="9">
        <f>ROUND(C32-E32, 0)</f>
        <v>50976</v>
      </c>
      <c r="G32" s="9">
        <f t="shared" ref="G32:G89" si="8">G31+1</f>
        <v>3</v>
      </c>
      <c r="I32" s="23">
        <v>2579</v>
      </c>
      <c r="J32" s="23" t="s">
        <v>19</v>
      </c>
      <c r="K32" s="24">
        <v>192115</v>
      </c>
      <c r="L32" s="24">
        <v>385</v>
      </c>
      <c r="M32" s="24">
        <v>141139</v>
      </c>
      <c r="N32" s="24">
        <v>50976</v>
      </c>
      <c r="O32" s="24">
        <v>3</v>
      </c>
      <c r="P32" s="24">
        <f t="shared" si="4"/>
        <v>58</v>
      </c>
      <c r="Q32" s="24">
        <f t="shared" ref="Q32:Q89" si="9">Q31+1</f>
        <v>3</v>
      </c>
      <c r="R32" s="24">
        <f t="shared" si="5"/>
        <v>58</v>
      </c>
      <c r="T32" s="24">
        <v>3</v>
      </c>
      <c r="U32" s="23">
        <v>58</v>
      </c>
      <c r="V32" s="24">
        <v>3</v>
      </c>
      <c r="W32" s="23">
        <v>58</v>
      </c>
      <c r="X32" s="23">
        <f t="shared" si="6"/>
        <v>13</v>
      </c>
      <c r="Z32" s="11">
        <f t="shared" si="1"/>
        <v>3</v>
      </c>
      <c r="AA32" s="11">
        <v>2536</v>
      </c>
      <c r="AB32" s="11" t="s">
        <v>17</v>
      </c>
      <c r="AC32" s="5">
        <v>15048</v>
      </c>
      <c r="AD32" s="3">
        <v>152</v>
      </c>
      <c r="AE32" s="3">
        <v>60843</v>
      </c>
      <c r="AF32" s="5">
        <v>-45795</v>
      </c>
      <c r="AG32" s="11">
        <v>52</v>
      </c>
      <c r="AI32" s="24">
        <v>3</v>
      </c>
      <c r="AJ32" s="23">
        <v>58</v>
      </c>
      <c r="AK32" s="24">
        <v>3</v>
      </c>
      <c r="AL32" s="23">
        <v>58</v>
      </c>
      <c r="AM32" s="8">
        <f t="shared" si="7"/>
        <v>13</v>
      </c>
      <c r="AO32" s="11">
        <f t="shared" si="2"/>
        <v>3</v>
      </c>
      <c r="AP32" s="11">
        <v>2301</v>
      </c>
      <c r="AQ32" s="11" t="s">
        <v>72</v>
      </c>
      <c r="AR32" s="5">
        <v>38979</v>
      </c>
      <c r="AS32" s="3">
        <v>71</v>
      </c>
      <c r="AT32" s="3">
        <v>32929</v>
      </c>
      <c r="AU32" s="5">
        <v>6050</v>
      </c>
      <c r="AV32" s="11">
        <v>43</v>
      </c>
    </row>
    <row r="33" spans="1:48">
      <c r="A33" s="8">
        <v>3654</v>
      </c>
      <c r="B33" s="8" t="s">
        <v>84</v>
      </c>
      <c r="C33" s="9">
        <v>206973</v>
      </c>
      <c r="D33" s="9">
        <v>377</v>
      </c>
      <c r="E33" s="9">
        <f>ROUND(D33*$B$7+$B$8, 0)</f>
        <v>138382</v>
      </c>
      <c r="F33" s="9">
        <f>ROUND(C33-E33, 0)</f>
        <v>68591</v>
      </c>
      <c r="G33" s="9">
        <f>G32+1</f>
        <v>4</v>
      </c>
      <c r="I33" s="23">
        <v>4589</v>
      </c>
      <c r="J33" s="23" t="s">
        <v>82</v>
      </c>
      <c r="K33" s="24">
        <v>102753</v>
      </c>
      <c r="L33" s="24">
        <v>147</v>
      </c>
      <c r="M33" s="24">
        <v>59120</v>
      </c>
      <c r="N33" s="24">
        <v>43633</v>
      </c>
      <c r="O33" s="24">
        <v>15</v>
      </c>
      <c r="P33" s="24">
        <f t="shared" si="4"/>
        <v>46</v>
      </c>
      <c r="Q33" s="24">
        <f t="shared" si="9"/>
        <v>4</v>
      </c>
      <c r="R33" s="24">
        <f t="shared" si="5"/>
        <v>57</v>
      </c>
      <c r="T33" s="24">
        <v>15</v>
      </c>
      <c r="U33" s="23">
        <v>46</v>
      </c>
      <c r="V33" s="24">
        <v>4</v>
      </c>
      <c r="W33" s="23">
        <v>57</v>
      </c>
      <c r="X33" s="23">
        <f t="shared" si="6"/>
        <v>14</v>
      </c>
      <c r="Z33" s="11">
        <f t="shared" si="1"/>
        <v>4</v>
      </c>
      <c r="AA33" s="11">
        <v>6589</v>
      </c>
      <c r="AB33" s="11" t="s">
        <v>60</v>
      </c>
      <c r="AC33" s="5">
        <v>32437</v>
      </c>
      <c r="AD33" s="3">
        <v>163</v>
      </c>
      <c r="AE33" s="3">
        <v>64634</v>
      </c>
      <c r="AF33" s="5">
        <v>-32197</v>
      </c>
      <c r="AG33" s="11">
        <v>51</v>
      </c>
      <c r="AI33" s="24">
        <v>15</v>
      </c>
      <c r="AJ33" s="23">
        <v>46</v>
      </c>
      <c r="AK33" s="24">
        <v>4</v>
      </c>
      <c r="AL33" s="23">
        <v>57</v>
      </c>
      <c r="AM33" s="8">
        <f t="shared" si="7"/>
        <v>29</v>
      </c>
      <c r="AO33" s="11">
        <f t="shared" si="2"/>
        <v>4</v>
      </c>
      <c r="AP33" s="11">
        <v>4735</v>
      </c>
      <c r="AQ33" s="11" t="s">
        <v>48</v>
      </c>
      <c r="AR33" s="5">
        <v>41175</v>
      </c>
      <c r="AS33" s="3">
        <v>75</v>
      </c>
      <c r="AT33" s="3">
        <v>34308</v>
      </c>
      <c r="AU33" s="5">
        <v>6867</v>
      </c>
      <c r="AV33" s="11">
        <v>42</v>
      </c>
    </row>
    <row r="34" spans="1:48">
      <c r="A34" s="8">
        <v>2987</v>
      </c>
      <c r="B34" s="8" t="s">
        <v>212</v>
      </c>
      <c r="C34" s="9">
        <v>148203</v>
      </c>
      <c r="D34" s="9">
        <v>297</v>
      </c>
      <c r="E34" s="9">
        <f t="shared" si="0"/>
        <v>110812</v>
      </c>
      <c r="F34" s="9">
        <f t="shared" ref="F34:F40" si="10">ROUND(C34-E34, 0)</f>
        <v>37391</v>
      </c>
      <c r="G34" s="9">
        <f t="shared" si="8"/>
        <v>5</v>
      </c>
      <c r="I34" s="23">
        <v>2987</v>
      </c>
      <c r="J34" s="23" t="s">
        <v>20</v>
      </c>
      <c r="K34" s="24">
        <v>148203</v>
      </c>
      <c r="L34" s="24">
        <v>297</v>
      </c>
      <c r="M34" s="24">
        <v>110812</v>
      </c>
      <c r="N34" s="24">
        <v>37391</v>
      </c>
      <c r="O34" s="24">
        <v>5</v>
      </c>
      <c r="P34" s="24">
        <f t="shared" si="4"/>
        <v>56</v>
      </c>
      <c r="Q34" s="24">
        <f t="shared" si="9"/>
        <v>5</v>
      </c>
      <c r="R34" s="24">
        <f t="shared" si="5"/>
        <v>56</v>
      </c>
      <c r="T34" s="24">
        <v>5</v>
      </c>
      <c r="U34" s="23">
        <v>56</v>
      </c>
      <c r="V34" s="24">
        <v>5</v>
      </c>
      <c r="W34" s="23">
        <v>56</v>
      </c>
      <c r="X34" s="23">
        <f t="shared" si="6"/>
        <v>17</v>
      </c>
      <c r="Z34" s="11">
        <f t="shared" si="1"/>
        <v>5</v>
      </c>
      <c r="AA34" s="11">
        <v>3748</v>
      </c>
      <c r="AB34" s="11" t="s">
        <v>85</v>
      </c>
      <c r="AC34" s="5">
        <v>14256</v>
      </c>
      <c r="AD34" s="3">
        <v>144</v>
      </c>
      <c r="AE34" s="3">
        <v>58086</v>
      </c>
      <c r="AF34" s="5">
        <v>-43830</v>
      </c>
      <c r="AG34" s="11">
        <v>51</v>
      </c>
      <c r="AI34" s="24">
        <v>5</v>
      </c>
      <c r="AJ34" s="23">
        <v>56</v>
      </c>
      <c r="AK34" s="24">
        <v>5</v>
      </c>
      <c r="AL34" s="23">
        <v>56</v>
      </c>
      <c r="AM34" s="8">
        <f t="shared" si="7"/>
        <v>17</v>
      </c>
      <c r="AO34" s="11">
        <f t="shared" si="2"/>
        <v>5</v>
      </c>
      <c r="AP34" s="11">
        <v>2586</v>
      </c>
      <c r="AQ34" s="11" t="s">
        <v>49</v>
      </c>
      <c r="AR34" s="5">
        <v>32940</v>
      </c>
      <c r="AS34" s="3">
        <v>60</v>
      </c>
      <c r="AT34" s="3">
        <v>29138</v>
      </c>
      <c r="AU34" s="5">
        <v>3802</v>
      </c>
      <c r="AV34" s="11">
        <v>41</v>
      </c>
    </row>
    <row r="35" spans="1:48">
      <c r="A35" s="8">
        <v>4587</v>
      </c>
      <c r="B35" s="8" t="s">
        <v>22</v>
      </c>
      <c r="C35" s="9">
        <v>25938</v>
      </c>
      <c r="D35" s="9">
        <v>262</v>
      </c>
      <c r="E35" s="9">
        <f t="shared" si="0"/>
        <v>98751</v>
      </c>
      <c r="F35" s="9">
        <f t="shared" si="10"/>
        <v>-72813</v>
      </c>
      <c r="G35" s="9">
        <f t="shared" si="8"/>
        <v>6</v>
      </c>
      <c r="I35" s="23">
        <v>4280</v>
      </c>
      <c r="J35" s="23" t="s">
        <v>88</v>
      </c>
      <c r="K35" s="24">
        <v>83181</v>
      </c>
      <c r="L35" s="24">
        <v>119</v>
      </c>
      <c r="M35" s="24">
        <v>49471</v>
      </c>
      <c r="N35" s="24">
        <v>33710</v>
      </c>
      <c r="O35" s="9">
        <v>25</v>
      </c>
      <c r="P35" s="24">
        <f t="shared" si="4"/>
        <v>36</v>
      </c>
      <c r="Q35" s="24">
        <f t="shared" si="9"/>
        <v>6</v>
      </c>
      <c r="R35" s="24">
        <f t="shared" si="5"/>
        <v>55</v>
      </c>
      <c r="T35" s="24">
        <v>25</v>
      </c>
      <c r="U35" s="23">
        <v>36</v>
      </c>
      <c r="V35" s="24">
        <v>6</v>
      </c>
      <c r="W35" s="23">
        <v>55</v>
      </c>
      <c r="X35" s="23">
        <f t="shared" si="6"/>
        <v>15</v>
      </c>
      <c r="Z35" s="11">
        <f t="shared" si="1"/>
        <v>6</v>
      </c>
      <c r="AA35" s="11">
        <v>5844</v>
      </c>
      <c r="AB35" s="11" t="s">
        <v>45</v>
      </c>
      <c r="AC35" s="5">
        <v>31641</v>
      </c>
      <c r="AD35" s="3">
        <v>159</v>
      </c>
      <c r="AE35" s="3">
        <v>63255</v>
      </c>
      <c r="AF35" s="5">
        <v>-31614</v>
      </c>
      <c r="AG35" s="11">
        <v>50</v>
      </c>
      <c r="AI35" s="24">
        <v>25</v>
      </c>
      <c r="AJ35" s="23">
        <v>36</v>
      </c>
      <c r="AK35" s="24">
        <v>6</v>
      </c>
      <c r="AL35" s="23">
        <v>55</v>
      </c>
      <c r="AM35" s="8">
        <f t="shared" si="7"/>
        <v>37</v>
      </c>
      <c r="AO35" s="11">
        <f t="shared" si="2"/>
        <v>6</v>
      </c>
      <c r="AP35" s="11">
        <v>4608</v>
      </c>
      <c r="AQ35" s="11" t="s">
        <v>101</v>
      </c>
      <c r="AR35" s="5">
        <v>57504</v>
      </c>
      <c r="AS35" s="3">
        <v>96</v>
      </c>
      <c r="AT35" s="3">
        <v>41545</v>
      </c>
      <c r="AU35" s="5">
        <v>15959</v>
      </c>
      <c r="AV35" s="11">
        <v>40</v>
      </c>
    </row>
    <row r="36" spans="1:48">
      <c r="A36" s="8">
        <v>5598</v>
      </c>
      <c r="B36" s="8" t="s">
        <v>213</v>
      </c>
      <c r="C36" s="9">
        <v>117963</v>
      </c>
      <c r="D36" s="9">
        <v>257</v>
      </c>
      <c r="E36" s="9">
        <f t="shared" si="0"/>
        <v>97028</v>
      </c>
      <c r="F36" s="9">
        <f t="shared" si="10"/>
        <v>20935</v>
      </c>
      <c r="G36" s="9">
        <f t="shared" si="8"/>
        <v>7</v>
      </c>
      <c r="I36" s="23">
        <v>1244</v>
      </c>
      <c r="J36" s="23" t="s">
        <v>92</v>
      </c>
      <c r="K36" s="24">
        <v>81125</v>
      </c>
      <c r="L36" s="24">
        <v>125</v>
      </c>
      <c r="M36" s="24">
        <v>51539</v>
      </c>
      <c r="N36" s="24">
        <v>29586</v>
      </c>
      <c r="O36" s="9">
        <v>22</v>
      </c>
      <c r="P36" s="24">
        <f t="shared" si="4"/>
        <v>39</v>
      </c>
      <c r="Q36" s="24">
        <f t="shared" si="9"/>
        <v>7</v>
      </c>
      <c r="R36" s="24">
        <f t="shared" si="5"/>
        <v>54</v>
      </c>
      <c r="T36" s="24">
        <v>22</v>
      </c>
      <c r="U36" s="23">
        <v>39</v>
      </c>
      <c r="V36" s="24">
        <v>7</v>
      </c>
      <c r="W36" s="23">
        <v>54</v>
      </c>
      <c r="X36" s="23">
        <f t="shared" si="6"/>
        <v>17</v>
      </c>
      <c r="Z36" s="11">
        <f t="shared" si="1"/>
        <v>7</v>
      </c>
      <c r="AA36" s="11">
        <v>2507</v>
      </c>
      <c r="AB36" s="11" t="s">
        <v>33</v>
      </c>
      <c r="AC36" s="5">
        <v>58604</v>
      </c>
      <c r="AD36" s="3">
        <v>196</v>
      </c>
      <c r="AE36" s="3">
        <v>76006</v>
      </c>
      <c r="AF36" s="5">
        <v>-17402</v>
      </c>
      <c r="AG36" s="11">
        <v>48</v>
      </c>
      <c r="AI36" s="24">
        <v>22</v>
      </c>
      <c r="AJ36" s="23">
        <v>39</v>
      </c>
      <c r="AK36" s="24">
        <v>7</v>
      </c>
      <c r="AL36" s="23">
        <v>54</v>
      </c>
      <c r="AM36" s="8">
        <f t="shared" si="7"/>
        <v>34</v>
      </c>
      <c r="AO36" s="11">
        <f t="shared" si="2"/>
        <v>7</v>
      </c>
      <c r="AP36" s="11">
        <v>4578</v>
      </c>
      <c r="AQ36" s="11" t="s">
        <v>75</v>
      </c>
      <c r="AR36" s="5">
        <v>36234</v>
      </c>
      <c r="AS36" s="3">
        <v>66</v>
      </c>
      <c r="AT36" s="3">
        <v>31206</v>
      </c>
      <c r="AU36" s="5">
        <v>5028</v>
      </c>
      <c r="AV36" s="11">
        <v>40</v>
      </c>
    </row>
    <row r="37" spans="1:48">
      <c r="A37" s="8">
        <v>3291</v>
      </c>
      <c r="B37" s="8" t="s">
        <v>32</v>
      </c>
      <c r="C37" s="9">
        <v>108283</v>
      </c>
      <c r="D37" s="9">
        <v>217</v>
      </c>
      <c r="E37" s="9">
        <f t="shared" si="0"/>
        <v>83243</v>
      </c>
      <c r="F37" s="9">
        <f t="shared" si="10"/>
        <v>25040</v>
      </c>
      <c r="G37" s="9">
        <f t="shared" si="8"/>
        <v>8</v>
      </c>
      <c r="I37" s="23">
        <v>4873</v>
      </c>
      <c r="J37" s="23" t="s">
        <v>90</v>
      </c>
      <c r="K37" s="24">
        <v>91134</v>
      </c>
      <c r="L37" s="24">
        <v>166</v>
      </c>
      <c r="M37" s="24">
        <v>65668</v>
      </c>
      <c r="N37" s="24">
        <v>25466</v>
      </c>
      <c r="O37" s="24">
        <v>11</v>
      </c>
      <c r="P37" s="24">
        <f t="shared" si="4"/>
        <v>50</v>
      </c>
      <c r="Q37" s="24">
        <f t="shared" si="9"/>
        <v>8</v>
      </c>
      <c r="R37" s="24">
        <f t="shared" si="5"/>
        <v>53</v>
      </c>
      <c r="T37" s="24">
        <v>11</v>
      </c>
      <c r="U37" s="23">
        <v>50</v>
      </c>
      <c r="V37" s="24">
        <v>8</v>
      </c>
      <c r="W37" s="23">
        <v>53</v>
      </c>
      <c r="X37" s="23">
        <f t="shared" si="6"/>
        <v>20</v>
      </c>
      <c r="Z37" s="11">
        <f t="shared" si="1"/>
        <v>8</v>
      </c>
      <c r="AA37" s="11">
        <v>2599</v>
      </c>
      <c r="AB37" s="11" t="s">
        <v>73</v>
      </c>
      <c r="AC37" s="5">
        <v>20860</v>
      </c>
      <c r="AD37" s="3">
        <v>140</v>
      </c>
      <c r="AE37" s="3">
        <v>56708</v>
      </c>
      <c r="AF37" s="5">
        <v>-30770</v>
      </c>
      <c r="AG37" s="11">
        <v>48</v>
      </c>
      <c r="AI37" s="24">
        <v>11</v>
      </c>
      <c r="AJ37" s="23">
        <v>50</v>
      </c>
      <c r="AK37" s="24">
        <v>8</v>
      </c>
      <c r="AL37" s="23">
        <v>53</v>
      </c>
      <c r="AM37" s="8">
        <f t="shared" si="7"/>
        <v>24</v>
      </c>
      <c r="AO37" s="11">
        <f t="shared" si="2"/>
        <v>8</v>
      </c>
      <c r="AP37" s="11">
        <v>4579</v>
      </c>
      <c r="AQ37" s="11" t="s">
        <v>39</v>
      </c>
      <c r="AR37" s="5">
        <v>49959</v>
      </c>
      <c r="AS37" s="3">
        <v>91</v>
      </c>
      <c r="AT37" s="3">
        <v>39822</v>
      </c>
      <c r="AU37" s="5">
        <v>10137</v>
      </c>
      <c r="AV37" s="11">
        <v>39</v>
      </c>
    </row>
    <row r="38" spans="1:48">
      <c r="A38" s="8">
        <v>2507</v>
      </c>
      <c r="B38" s="8" t="s">
        <v>34</v>
      </c>
      <c r="C38" s="9">
        <v>58604</v>
      </c>
      <c r="D38" s="9">
        <v>196</v>
      </c>
      <c r="E38" s="9">
        <f t="shared" si="0"/>
        <v>76006</v>
      </c>
      <c r="F38" s="9">
        <f t="shared" si="10"/>
        <v>-17402</v>
      </c>
      <c r="G38" s="9">
        <f t="shared" si="8"/>
        <v>9</v>
      </c>
      <c r="I38" s="23">
        <v>3291</v>
      </c>
      <c r="J38" s="23" t="s">
        <v>32</v>
      </c>
      <c r="K38" s="24">
        <v>108283</v>
      </c>
      <c r="L38" s="24">
        <v>217</v>
      </c>
      <c r="M38" s="24">
        <v>83243</v>
      </c>
      <c r="N38" s="24">
        <v>25040</v>
      </c>
      <c r="O38" s="24">
        <v>8</v>
      </c>
      <c r="P38" s="24">
        <f t="shared" si="4"/>
        <v>53</v>
      </c>
      <c r="Q38" s="24">
        <f t="shared" si="9"/>
        <v>9</v>
      </c>
      <c r="R38" s="24">
        <f t="shared" si="5"/>
        <v>52</v>
      </c>
      <c r="T38" s="24">
        <v>8</v>
      </c>
      <c r="U38" s="23">
        <v>53</v>
      </c>
      <c r="V38" s="24">
        <v>9</v>
      </c>
      <c r="W38" s="23">
        <v>52</v>
      </c>
      <c r="X38" s="23">
        <f t="shared" si="6"/>
        <v>22</v>
      </c>
      <c r="Z38" s="11">
        <f t="shared" si="1"/>
        <v>9</v>
      </c>
      <c r="AA38" s="11">
        <v>3247</v>
      </c>
      <c r="AB38" s="11" t="s">
        <v>13</v>
      </c>
      <c r="AC38" s="5">
        <v>26666</v>
      </c>
      <c r="AD38" s="3">
        <v>134</v>
      </c>
      <c r="AE38" s="3">
        <v>54640</v>
      </c>
      <c r="AF38" s="5">
        <v>-27974</v>
      </c>
      <c r="AG38" s="11">
        <v>47</v>
      </c>
      <c r="AI38" s="24">
        <v>8</v>
      </c>
      <c r="AJ38" s="23">
        <v>53</v>
      </c>
      <c r="AK38" s="24">
        <v>9</v>
      </c>
      <c r="AL38" s="23">
        <v>52</v>
      </c>
      <c r="AM38" s="8">
        <f t="shared" si="7"/>
        <v>20</v>
      </c>
      <c r="AO38" s="11">
        <f t="shared" si="2"/>
        <v>9</v>
      </c>
      <c r="AP38" s="11">
        <v>6981</v>
      </c>
      <c r="AQ38" s="11" t="s">
        <v>40</v>
      </c>
      <c r="AR38" s="5">
        <v>49410</v>
      </c>
      <c r="AS38" s="3">
        <v>90</v>
      </c>
      <c r="AT38" s="3">
        <v>39477</v>
      </c>
      <c r="AU38" s="5">
        <v>9933</v>
      </c>
      <c r="AV38" s="11">
        <v>39</v>
      </c>
    </row>
    <row r="39" spans="1:48">
      <c r="A39" s="8">
        <v>5690</v>
      </c>
      <c r="B39" s="8" t="s">
        <v>36</v>
      </c>
      <c r="C39" s="9">
        <v>86327</v>
      </c>
      <c r="D39" s="9">
        <v>173</v>
      </c>
      <c r="E39" s="9">
        <f t="shared" si="0"/>
        <v>68080</v>
      </c>
      <c r="F39" s="9">
        <f t="shared" si="10"/>
        <v>18247</v>
      </c>
      <c r="G39" s="9">
        <f t="shared" si="8"/>
        <v>10</v>
      </c>
      <c r="I39" s="23">
        <v>1235</v>
      </c>
      <c r="J39" s="23" t="s">
        <v>87</v>
      </c>
      <c r="K39" s="24">
        <v>74276</v>
      </c>
      <c r="L39" s="24">
        <v>124</v>
      </c>
      <c r="M39" s="24">
        <v>51194</v>
      </c>
      <c r="N39" s="24">
        <v>23082</v>
      </c>
      <c r="O39" s="9">
        <v>23</v>
      </c>
      <c r="P39" s="24">
        <f t="shared" si="4"/>
        <v>38</v>
      </c>
      <c r="Q39" s="24">
        <f t="shared" si="9"/>
        <v>10</v>
      </c>
      <c r="R39" s="24">
        <f t="shared" si="5"/>
        <v>51</v>
      </c>
      <c r="T39" s="24">
        <v>23</v>
      </c>
      <c r="U39" s="23">
        <v>38</v>
      </c>
      <c r="V39" s="24">
        <v>10</v>
      </c>
      <c r="W39" s="23">
        <v>51</v>
      </c>
      <c r="X39" s="23">
        <f t="shared" si="6"/>
        <v>19</v>
      </c>
      <c r="Z39" s="11">
        <f t="shared" si="1"/>
        <v>10</v>
      </c>
      <c r="AA39" s="11">
        <v>7554</v>
      </c>
      <c r="AB39" s="11" t="s">
        <v>47</v>
      </c>
      <c r="AC39" s="5">
        <v>19221</v>
      </c>
      <c r="AD39" s="3">
        <v>129</v>
      </c>
      <c r="AE39" s="3">
        <v>52917</v>
      </c>
      <c r="AF39" s="5">
        <v>-33696</v>
      </c>
      <c r="AG39" s="11">
        <v>47</v>
      </c>
      <c r="AI39" s="24">
        <v>23</v>
      </c>
      <c r="AJ39" s="23">
        <v>38</v>
      </c>
      <c r="AK39" s="24">
        <v>10</v>
      </c>
      <c r="AL39" s="23">
        <v>51</v>
      </c>
      <c r="AM39" s="8">
        <f t="shared" si="7"/>
        <v>34</v>
      </c>
      <c r="AO39" s="11">
        <f t="shared" si="2"/>
        <v>10</v>
      </c>
      <c r="AP39" s="11">
        <v>1457</v>
      </c>
      <c r="AQ39" s="11" t="s">
        <v>71</v>
      </c>
      <c r="AR39" s="5">
        <v>27944</v>
      </c>
      <c r="AS39" s="3">
        <v>56</v>
      </c>
      <c r="AT39" s="3">
        <v>27760</v>
      </c>
      <c r="AU39" s="5">
        <v>184</v>
      </c>
      <c r="AV39" s="11">
        <v>39</v>
      </c>
    </row>
    <row r="40" spans="1:48">
      <c r="A40" s="8">
        <v>4873</v>
      </c>
      <c r="B40" s="8" t="s">
        <v>90</v>
      </c>
      <c r="C40" s="9">
        <v>91134</v>
      </c>
      <c r="D40" s="9">
        <v>166</v>
      </c>
      <c r="E40" s="9">
        <f t="shared" si="0"/>
        <v>65668</v>
      </c>
      <c r="F40" s="9">
        <f t="shared" si="10"/>
        <v>25466</v>
      </c>
      <c r="G40" s="9">
        <f t="shared" si="8"/>
        <v>11</v>
      </c>
      <c r="I40" s="23">
        <v>3562</v>
      </c>
      <c r="J40" s="23" t="s">
        <v>86</v>
      </c>
      <c r="K40" s="24">
        <v>72479</v>
      </c>
      <c r="L40" s="24">
        <v>121</v>
      </c>
      <c r="M40" s="24">
        <v>50160</v>
      </c>
      <c r="N40" s="24">
        <v>22319</v>
      </c>
      <c r="O40" s="9">
        <v>24</v>
      </c>
      <c r="P40" s="24">
        <f t="shared" si="4"/>
        <v>37</v>
      </c>
      <c r="Q40" s="24">
        <f t="shared" si="9"/>
        <v>11</v>
      </c>
      <c r="R40" s="24">
        <f t="shared" si="5"/>
        <v>50</v>
      </c>
      <c r="T40" s="24">
        <v>24</v>
      </c>
      <c r="U40" s="23">
        <v>37</v>
      </c>
      <c r="V40" s="24">
        <v>11</v>
      </c>
      <c r="W40" s="23">
        <v>50</v>
      </c>
      <c r="X40" s="23">
        <f t="shared" si="6"/>
        <v>20</v>
      </c>
      <c r="Z40" s="11">
        <f t="shared" si="1"/>
        <v>11</v>
      </c>
      <c r="AA40" s="11">
        <v>7684</v>
      </c>
      <c r="AB40" s="11" t="s">
        <v>26</v>
      </c>
      <c r="AC40" s="5">
        <v>22288</v>
      </c>
      <c r="AD40" s="3">
        <v>112</v>
      </c>
      <c r="AE40" s="3">
        <v>47059</v>
      </c>
      <c r="AF40" s="5">
        <v>-24771</v>
      </c>
      <c r="AG40" s="11">
        <v>41</v>
      </c>
      <c r="AI40" s="24">
        <v>24</v>
      </c>
      <c r="AJ40" s="23">
        <v>37</v>
      </c>
      <c r="AK40" s="24">
        <v>11</v>
      </c>
      <c r="AL40" s="23">
        <v>50</v>
      </c>
      <c r="AM40" s="8">
        <f t="shared" si="7"/>
        <v>35</v>
      </c>
      <c r="AO40" s="11">
        <f t="shared" si="2"/>
        <v>11</v>
      </c>
      <c r="AP40" s="11">
        <v>8472</v>
      </c>
      <c r="AQ40" s="11" t="s">
        <v>99</v>
      </c>
      <c r="AR40" s="5">
        <v>26447</v>
      </c>
      <c r="AS40" s="3">
        <v>53</v>
      </c>
      <c r="AT40" s="3">
        <v>26726</v>
      </c>
      <c r="AU40" s="5">
        <v>-279</v>
      </c>
      <c r="AV40" s="11">
        <v>39</v>
      </c>
    </row>
    <row r="41" spans="1:48">
      <c r="A41" s="8">
        <v>6589</v>
      </c>
      <c r="B41" s="8" t="s">
        <v>61</v>
      </c>
      <c r="C41" s="9">
        <v>32437</v>
      </c>
      <c r="D41" s="9">
        <v>163</v>
      </c>
      <c r="E41" s="9">
        <f t="shared" si="0"/>
        <v>64634</v>
      </c>
      <c r="F41" s="9">
        <f t="shared" si="3"/>
        <v>-32197</v>
      </c>
      <c r="G41" s="9">
        <f t="shared" si="8"/>
        <v>12</v>
      </c>
      <c r="I41" s="23">
        <v>5598</v>
      </c>
      <c r="J41" s="23" t="s">
        <v>23</v>
      </c>
      <c r="K41" s="24">
        <v>117963</v>
      </c>
      <c r="L41" s="24">
        <v>257</v>
      </c>
      <c r="M41" s="24">
        <v>97028</v>
      </c>
      <c r="N41" s="24">
        <v>20935</v>
      </c>
      <c r="O41" s="24">
        <v>7</v>
      </c>
      <c r="P41" s="24">
        <f t="shared" si="4"/>
        <v>54</v>
      </c>
      <c r="Q41" s="24">
        <f t="shared" si="9"/>
        <v>12</v>
      </c>
      <c r="R41" s="24">
        <f t="shared" si="5"/>
        <v>49</v>
      </c>
      <c r="T41" s="24">
        <v>7</v>
      </c>
      <c r="U41" s="23">
        <v>54</v>
      </c>
      <c r="V41" s="24">
        <v>12</v>
      </c>
      <c r="W41" s="23">
        <v>49</v>
      </c>
      <c r="X41" s="23">
        <f t="shared" si="6"/>
        <v>25</v>
      </c>
      <c r="Z41" s="11">
        <f t="shared" si="1"/>
        <v>12</v>
      </c>
      <c r="AA41" s="11">
        <v>7336</v>
      </c>
      <c r="AB41" s="11" t="s">
        <v>52</v>
      </c>
      <c r="AC41" s="5">
        <v>9999</v>
      </c>
      <c r="AD41" s="3">
        <v>101</v>
      </c>
      <c r="AE41" s="3">
        <v>43268</v>
      </c>
      <c r="AF41" s="5">
        <v>-33269</v>
      </c>
      <c r="AG41" s="11">
        <v>41</v>
      </c>
      <c r="AI41" s="24">
        <v>7</v>
      </c>
      <c r="AJ41" s="23">
        <v>54</v>
      </c>
      <c r="AK41" s="24">
        <v>12</v>
      </c>
      <c r="AL41" s="23">
        <v>49</v>
      </c>
      <c r="AM41" s="8">
        <f t="shared" si="7"/>
        <v>19</v>
      </c>
      <c r="AO41" s="11">
        <f t="shared" si="2"/>
        <v>12</v>
      </c>
      <c r="AP41" s="11">
        <v>9018</v>
      </c>
      <c r="AQ41" s="11" t="s">
        <v>98</v>
      </c>
      <c r="AR41" s="5">
        <v>53253</v>
      </c>
      <c r="AS41" s="3">
        <v>97</v>
      </c>
      <c r="AT41" s="3">
        <v>41889</v>
      </c>
      <c r="AU41" s="5">
        <v>11364</v>
      </c>
      <c r="AV41" s="11">
        <v>38</v>
      </c>
    </row>
    <row r="42" spans="1:48">
      <c r="A42" s="8">
        <v>5844</v>
      </c>
      <c r="B42" s="8" t="s">
        <v>46</v>
      </c>
      <c r="C42" s="9">
        <v>31641</v>
      </c>
      <c r="D42" s="9">
        <v>159</v>
      </c>
      <c r="E42" s="9">
        <f t="shared" si="0"/>
        <v>63255</v>
      </c>
      <c r="F42" s="9">
        <f t="shared" si="3"/>
        <v>-31614</v>
      </c>
      <c r="G42" s="9">
        <f t="shared" si="8"/>
        <v>13</v>
      </c>
      <c r="I42" s="23">
        <v>5690</v>
      </c>
      <c r="J42" s="23" t="s">
        <v>35</v>
      </c>
      <c r="K42" s="24">
        <v>86327</v>
      </c>
      <c r="L42" s="24">
        <v>173</v>
      </c>
      <c r="M42" s="24">
        <v>68080</v>
      </c>
      <c r="N42" s="24">
        <v>18247</v>
      </c>
      <c r="O42" s="24">
        <v>10</v>
      </c>
      <c r="P42" s="24">
        <f t="shared" si="4"/>
        <v>51</v>
      </c>
      <c r="Q42" s="24">
        <f t="shared" si="9"/>
        <v>13</v>
      </c>
      <c r="R42" s="24">
        <f t="shared" si="5"/>
        <v>48</v>
      </c>
      <c r="T42" s="24">
        <v>10</v>
      </c>
      <c r="U42" s="23">
        <v>51</v>
      </c>
      <c r="V42" s="24">
        <v>13</v>
      </c>
      <c r="W42" s="23">
        <v>48</v>
      </c>
      <c r="X42" s="23">
        <f t="shared" si="6"/>
        <v>26</v>
      </c>
      <c r="Z42" s="11">
        <f t="shared" si="1"/>
        <v>13</v>
      </c>
      <c r="AA42" s="11">
        <v>3165</v>
      </c>
      <c r="AB42" s="11" t="s">
        <v>78</v>
      </c>
      <c r="AC42" s="5">
        <v>53466</v>
      </c>
      <c r="AD42" s="3">
        <v>134</v>
      </c>
      <c r="AE42" s="3">
        <v>54640</v>
      </c>
      <c r="AF42" s="5">
        <v>-1174</v>
      </c>
      <c r="AG42" s="11">
        <v>39</v>
      </c>
      <c r="AI42" s="24">
        <v>10</v>
      </c>
      <c r="AJ42" s="23">
        <v>51</v>
      </c>
      <c r="AK42" s="24">
        <v>13</v>
      </c>
      <c r="AL42" s="23">
        <v>48</v>
      </c>
      <c r="AM42" s="8">
        <f t="shared" si="7"/>
        <v>22</v>
      </c>
      <c r="AO42" s="11">
        <f t="shared" si="2"/>
        <v>13</v>
      </c>
      <c r="AP42" s="11">
        <v>4697</v>
      </c>
      <c r="AQ42" s="11" t="s">
        <v>37</v>
      </c>
      <c r="AR42" s="5">
        <v>31936</v>
      </c>
      <c r="AS42" s="3">
        <v>64</v>
      </c>
      <c r="AT42" s="3">
        <v>30517</v>
      </c>
      <c r="AU42" s="5">
        <v>1419</v>
      </c>
      <c r="AV42" s="11">
        <v>38</v>
      </c>
    </row>
    <row r="43" spans="1:48">
      <c r="A43" s="8">
        <v>2536</v>
      </c>
      <c r="B43" s="8" t="s">
        <v>214</v>
      </c>
      <c r="C43" s="9">
        <v>15048</v>
      </c>
      <c r="D43" s="9">
        <v>152</v>
      </c>
      <c r="E43" s="9">
        <f t="shared" si="0"/>
        <v>60843</v>
      </c>
      <c r="F43" s="9">
        <f t="shared" si="3"/>
        <v>-45795</v>
      </c>
      <c r="G43" s="9">
        <f t="shared" si="8"/>
        <v>14</v>
      </c>
      <c r="I43" s="23">
        <v>4078</v>
      </c>
      <c r="J43" s="23" t="s">
        <v>95</v>
      </c>
      <c r="K43" s="24">
        <v>51027</v>
      </c>
      <c r="L43" s="24">
        <v>73</v>
      </c>
      <c r="M43" s="24">
        <v>33618</v>
      </c>
      <c r="N43" s="24">
        <v>17409</v>
      </c>
      <c r="O43" s="9">
        <v>48</v>
      </c>
      <c r="P43" s="24">
        <f t="shared" si="4"/>
        <v>13</v>
      </c>
      <c r="Q43" s="24">
        <f t="shared" si="9"/>
        <v>14</v>
      </c>
      <c r="R43" s="24">
        <f t="shared" si="5"/>
        <v>47</v>
      </c>
      <c r="T43" s="24">
        <v>48</v>
      </c>
      <c r="U43" s="23">
        <v>13</v>
      </c>
      <c r="V43" s="24">
        <v>14</v>
      </c>
      <c r="W43" s="23">
        <v>47</v>
      </c>
      <c r="X43" s="23">
        <f t="shared" si="6"/>
        <v>13</v>
      </c>
      <c r="Z43" s="11">
        <f t="shared" si="1"/>
        <v>14</v>
      </c>
      <c r="AA43" s="11">
        <v>1205</v>
      </c>
      <c r="AB43" s="11" t="s">
        <v>28</v>
      </c>
      <c r="AC43" s="5">
        <v>21293</v>
      </c>
      <c r="AD43" s="3">
        <v>107</v>
      </c>
      <c r="AE43" s="3">
        <v>45335</v>
      </c>
      <c r="AF43" s="5">
        <v>-24042</v>
      </c>
      <c r="AG43" s="11">
        <v>39</v>
      </c>
      <c r="AI43" s="24">
        <v>48</v>
      </c>
      <c r="AJ43" s="23">
        <v>13</v>
      </c>
      <c r="AK43" s="24">
        <v>14</v>
      </c>
      <c r="AL43" s="23">
        <v>47</v>
      </c>
      <c r="AM43" s="8">
        <f t="shared" si="7"/>
        <v>47</v>
      </c>
      <c r="AO43" s="11">
        <f t="shared" si="2"/>
        <v>14</v>
      </c>
      <c r="AP43" s="11">
        <v>4280</v>
      </c>
      <c r="AQ43" s="11" t="s">
        <v>88</v>
      </c>
      <c r="AR43" s="5">
        <v>83181</v>
      </c>
      <c r="AS43" s="3">
        <v>119</v>
      </c>
      <c r="AT43" s="3">
        <v>49471</v>
      </c>
      <c r="AU43" s="5">
        <v>33710</v>
      </c>
      <c r="AV43" s="11">
        <v>37</v>
      </c>
    </row>
    <row r="44" spans="1:48">
      <c r="A44" s="8">
        <v>4589</v>
      </c>
      <c r="B44" s="8" t="s">
        <v>215</v>
      </c>
      <c r="C44" s="9">
        <v>102753</v>
      </c>
      <c r="D44" s="9">
        <v>147</v>
      </c>
      <c r="E44" s="9">
        <f t="shared" si="0"/>
        <v>59120</v>
      </c>
      <c r="F44" s="9">
        <f t="shared" si="3"/>
        <v>43633</v>
      </c>
      <c r="G44" s="9">
        <f t="shared" si="8"/>
        <v>15</v>
      </c>
      <c r="I44" s="23">
        <v>4608</v>
      </c>
      <c r="J44" s="23" t="s">
        <v>101</v>
      </c>
      <c r="K44" s="24">
        <v>57504</v>
      </c>
      <c r="L44" s="24">
        <v>96</v>
      </c>
      <c r="M44" s="24">
        <v>41545</v>
      </c>
      <c r="N44" s="24">
        <v>15959</v>
      </c>
      <c r="O44" s="9">
        <v>35</v>
      </c>
      <c r="P44" s="24">
        <f t="shared" si="4"/>
        <v>26</v>
      </c>
      <c r="Q44" s="24">
        <f t="shared" si="9"/>
        <v>15</v>
      </c>
      <c r="R44" s="24">
        <f t="shared" si="5"/>
        <v>46</v>
      </c>
      <c r="T44" s="24">
        <v>35</v>
      </c>
      <c r="U44" s="23">
        <v>26</v>
      </c>
      <c r="V44" s="24">
        <v>15</v>
      </c>
      <c r="W44" s="23">
        <v>46</v>
      </c>
      <c r="X44" s="23">
        <f t="shared" si="6"/>
        <v>20</v>
      </c>
      <c r="Z44" s="11">
        <f t="shared" si="1"/>
        <v>15</v>
      </c>
      <c r="AA44" s="11">
        <v>5208</v>
      </c>
      <c r="AB44" s="11" t="s">
        <v>30</v>
      </c>
      <c r="AC44" s="5">
        <v>20696</v>
      </c>
      <c r="AD44" s="3">
        <v>104</v>
      </c>
      <c r="AE44" s="3">
        <v>44302</v>
      </c>
      <c r="AF44" s="5">
        <v>-23606</v>
      </c>
      <c r="AG44" s="11">
        <v>38</v>
      </c>
      <c r="AI44" s="24">
        <v>35</v>
      </c>
      <c r="AJ44" s="23">
        <v>26</v>
      </c>
      <c r="AK44" s="24">
        <v>15</v>
      </c>
      <c r="AL44" s="23">
        <v>46</v>
      </c>
      <c r="AM44" s="8">
        <f t="shared" si="7"/>
        <v>40</v>
      </c>
      <c r="AO44" s="11">
        <f t="shared" si="2"/>
        <v>15</v>
      </c>
      <c r="AP44" s="11">
        <v>7589</v>
      </c>
      <c r="AQ44" s="11" t="s">
        <v>50</v>
      </c>
      <c r="AR44" s="5">
        <v>36427</v>
      </c>
      <c r="AS44" s="3">
        <v>73</v>
      </c>
      <c r="AT44" s="3">
        <v>33618</v>
      </c>
      <c r="AU44" s="5">
        <v>2809</v>
      </c>
      <c r="AV44" s="11">
        <v>37</v>
      </c>
    </row>
    <row r="45" spans="1:48">
      <c r="A45" s="8">
        <v>3748</v>
      </c>
      <c r="B45" s="8" t="s">
        <v>85</v>
      </c>
      <c r="C45" s="9">
        <v>14256</v>
      </c>
      <c r="D45" s="9">
        <v>144</v>
      </c>
      <c r="E45" s="9">
        <f t="shared" si="0"/>
        <v>58086</v>
      </c>
      <c r="F45" s="9">
        <f t="shared" si="3"/>
        <v>-43830</v>
      </c>
      <c r="G45" s="9">
        <f t="shared" si="8"/>
        <v>16</v>
      </c>
      <c r="I45" s="23">
        <v>1025</v>
      </c>
      <c r="J45" s="23" t="s">
        <v>25</v>
      </c>
      <c r="K45" s="24">
        <v>62037</v>
      </c>
      <c r="L45" s="24">
        <v>113</v>
      </c>
      <c r="M45" s="24">
        <v>47403</v>
      </c>
      <c r="N45" s="24">
        <v>14634</v>
      </c>
      <c r="O45" s="9">
        <v>26</v>
      </c>
      <c r="P45" s="24">
        <f t="shared" si="4"/>
        <v>35</v>
      </c>
      <c r="Q45" s="24">
        <f t="shared" si="9"/>
        <v>16</v>
      </c>
      <c r="R45" s="24">
        <f t="shared" si="5"/>
        <v>45</v>
      </c>
      <c r="T45" s="24">
        <v>26</v>
      </c>
      <c r="U45" s="23">
        <v>35</v>
      </c>
      <c r="V45" s="24">
        <v>16</v>
      </c>
      <c r="W45" s="23">
        <v>45</v>
      </c>
      <c r="X45" s="23">
        <f t="shared" si="6"/>
        <v>24</v>
      </c>
      <c r="Z45" s="8">
        <f t="shared" si="1"/>
        <v>16</v>
      </c>
      <c r="AA45" s="8">
        <v>2599</v>
      </c>
      <c r="AB45" s="8" t="s">
        <v>94</v>
      </c>
      <c r="AC45" s="25">
        <v>59268</v>
      </c>
      <c r="AD45" s="7">
        <v>132</v>
      </c>
      <c r="AE45" s="7">
        <v>53951</v>
      </c>
      <c r="AF45" s="25">
        <v>5317</v>
      </c>
      <c r="AG45" s="8">
        <v>33</v>
      </c>
      <c r="AI45" s="24">
        <v>26</v>
      </c>
      <c r="AJ45" s="23">
        <v>35</v>
      </c>
      <c r="AK45" s="24">
        <v>16</v>
      </c>
      <c r="AL45" s="23">
        <v>45</v>
      </c>
      <c r="AM45" s="8">
        <f t="shared" si="7"/>
        <v>34</v>
      </c>
      <c r="AO45" s="8">
        <f t="shared" si="2"/>
        <v>16</v>
      </c>
      <c r="AP45" s="23">
        <v>8569</v>
      </c>
      <c r="AQ45" s="23" t="s">
        <v>64</v>
      </c>
      <c r="AR45" s="26">
        <v>24640</v>
      </c>
      <c r="AS45" s="14">
        <v>56</v>
      </c>
      <c r="AT45" s="14">
        <v>27760</v>
      </c>
      <c r="AU45" s="26">
        <v>-3120</v>
      </c>
      <c r="AV45" s="8">
        <v>37</v>
      </c>
    </row>
    <row r="46" spans="1:48">
      <c r="A46" s="8">
        <v>2599</v>
      </c>
      <c r="B46" s="8" t="s">
        <v>216</v>
      </c>
      <c r="C46" s="9">
        <v>20860</v>
      </c>
      <c r="D46" s="9">
        <v>140</v>
      </c>
      <c r="E46" s="9">
        <f t="shared" si="0"/>
        <v>56708</v>
      </c>
      <c r="F46" s="9">
        <f>ROUND(C35-E46, 0)</f>
        <v>-30770</v>
      </c>
      <c r="G46" s="9">
        <f t="shared" si="8"/>
        <v>17</v>
      </c>
      <c r="I46" s="23">
        <v>3205</v>
      </c>
      <c r="J46" s="23" t="s">
        <v>11</v>
      </c>
      <c r="K46" s="24">
        <v>61488</v>
      </c>
      <c r="L46" s="24">
        <v>112</v>
      </c>
      <c r="M46" s="24">
        <v>47059</v>
      </c>
      <c r="N46" s="24">
        <v>14429</v>
      </c>
      <c r="O46" s="9">
        <v>27</v>
      </c>
      <c r="P46" s="24">
        <f t="shared" si="4"/>
        <v>34</v>
      </c>
      <c r="Q46" s="24">
        <f t="shared" si="9"/>
        <v>17</v>
      </c>
      <c r="R46" s="24">
        <f t="shared" si="5"/>
        <v>44</v>
      </c>
      <c r="T46" s="24">
        <v>27</v>
      </c>
      <c r="U46" s="23">
        <v>34</v>
      </c>
      <c r="V46" s="24">
        <v>17</v>
      </c>
      <c r="W46" s="23">
        <v>44</v>
      </c>
      <c r="X46" s="23">
        <f t="shared" si="6"/>
        <v>24</v>
      </c>
      <c r="Z46" s="8">
        <f t="shared" si="1"/>
        <v>17</v>
      </c>
      <c r="AA46" s="8">
        <v>9015</v>
      </c>
      <c r="AB46" s="8" t="s">
        <v>54</v>
      </c>
      <c r="AC46" s="25">
        <v>29003</v>
      </c>
      <c r="AD46" s="7">
        <v>97</v>
      </c>
      <c r="AE46" s="7">
        <v>41889</v>
      </c>
      <c r="AF46" s="25">
        <v>-12886</v>
      </c>
      <c r="AG46" s="8">
        <v>33</v>
      </c>
      <c r="AI46" s="24">
        <v>27</v>
      </c>
      <c r="AJ46" s="23">
        <v>34</v>
      </c>
      <c r="AK46" s="24">
        <v>17</v>
      </c>
      <c r="AL46" s="23">
        <v>44</v>
      </c>
      <c r="AM46" s="8">
        <f t="shared" si="7"/>
        <v>34</v>
      </c>
      <c r="AO46" s="8">
        <f t="shared" si="2"/>
        <v>17</v>
      </c>
      <c r="AP46" s="23">
        <v>3920</v>
      </c>
      <c r="AQ46" s="23" t="s">
        <v>96</v>
      </c>
      <c r="AR46" s="26">
        <v>49900</v>
      </c>
      <c r="AS46" s="14">
        <v>100</v>
      </c>
      <c r="AT46" s="14">
        <v>42923</v>
      </c>
      <c r="AU46" s="26">
        <v>6977</v>
      </c>
      <c r="AV46" s="8">
        <v>36</v>
      </c>
    </row>
    <row r="47" spans="1:48">
      <c r="A47" s="8">
        <v>3247</v>
      </c>
      <c r="B47" s="8" t="s">
        <v>217</v>
      </c>
      <c r="C47" s="9">
        <v>26666</v>
      </c>
      <c r="D47" s="9">
        <v>134</v>
      </c>
      <c r="E47" s="9">
        <f t="shared" si="0"/>
        <v>54640</v>
      </c>
      <c r="F47" s="9">
        <f t="shared" si="3"/>
        <v>-27974</v>
      </c>
      <c r="G47" s="9">
        <f t="shared" si="8"/>
        <v>18</v>
      </c>
      <c r="I47" s="23">
        <v>9018</v>
      </c>
      <c r="J47" s="23" t="s">
        <v>98</v>
      </c>
      <c r="K47" s="24">
        <v>53253</v>
      </c>
      <c r="L47" s="24">
        <v>97</v>
      </c>
      <c r="M47" s="24">
        <v>41889</v>
      </c>
      <c r="N47" s="24">
        <v>11364</v>
      </c>
      <c r="O47" s="9">
        <v>34</v>
      </c>
      <c r="P47" s="24">
        <f t="shared" si="4"/>
        <v>27</v>
      </c>
      <c r="Q47" s="24">
        <f t="shared" si="9"/>
        <v>18</v>
      </c>
      <c r="R47" s="24">
        <f t="shared" si="5"/>
        <v>43</v>
      </c>
      <c r="T47" s="24">
        <v>34</v>
      </c>
      <c r="U47" s="23">
        <v>27</v>
      </c>
      <c r="V47" s="24">
        <v>18</v>
      </c>
      <c r="W47" s="23">
        <v>43</v>
      </c>
      <c r="X47" s="23">
        <f t="shared" si="6"/>
        <v>22</v>
      </c>
      <c r="Z47" s="8">
        <f t="shared" si="1"/>
        <v>18</v>
      </c>
      <c r="AA47" s="8">
        <v>9164</v>
      </c>
      <c r="AB47" s="8" t="s">
        <v>58</v>
      </c>
      <c r="AC47" s="25">
        <v>12069</v>
      </c>
      <c r="AD47" s="7">
        <v>81</v>
      </c>
      <c r="AE47" s="7">
        <v>36375</v>
      </c>
      <c r="AF47" s="25">
        <v>-24306</v>
      </c>
      <c r="AG47" s="8">
        <v>31</v>
      </c>
      <c r="AI47" s="24">
        <v>34</v>
      </c>
      <c r="AJ47" s="23">
        <v>27</v>
      </c>
      <c r="AK47" s="24">
        <v>18</v>
      </c>
      <c r="AL47" s="23">
        <v>43</v>
      </c>
      <c r="AM47" s="8">
        <f t="shared" si="7"/>
        <v>38</v>
      </c>
      <c r="AO47" s="8">
        <f t="shared" si="2"/>
        <v>18</v>
      </c>
      <c r="AP47" s="23">
        <v>7984</v>
      </c>
      <c r="AQ47" s="23" t="s">
        <v>37</v>
      </c>
      <c r="AR47" s="26">
        <v>45409</v>
      </c>
      <c r="AS47" s="14">
        <v>91</v>
      </c>
      <c r="AT47" s="14">
        <v>39822</v>
      </c>
      <c r="AU47" s="26">
        <v>5587</v>
      </c>
      <c r="AV47" s="8">
        <v>36</v>
      </c>
    </row>
    <row r="48" spans="1:48">
      <c r="A48" s="8">
        <v>3165</v>
      </c>
      <c r="B48" s="8" t="s">
        <v>79</v>
      </c>
      <c r="C48" s="9">
        <v>53466</v>
      </c>
      <c r="D48" s="9">
        <v>134</v>
      </c>
      <c r="E48" s="9">
        <f t="shared" si="0"/>
        <v>54640</v>
      </c>
      <c r="F48" s="9">
        <f t="shared" si="3"/>
        <v>-1174</v>
      </c>
      <c r="G48" s="9">
        <f t="shared" si="8"/>
        <v>19</v>
      </c>
      <c r="I48" s="23">
        <v>4579</v>
      </c>
      <c r="J48" s="23" t="s">
        <v>39</v>
      </c>
      <c r="K48" s="24">
        <v>49959</v>
      </c>
      <c r="L48" s="24">
        <v>91</v>
      </c>
      <c r="M48" s="24">
        <v>39822</v>
      </c>
      <c r="N48" s="24">
        <v>10137</v>
      </c>
      <c r="O48" s="9">
        <v>37</v>
      </c>
      <c r="P48" s="24">
        <f t="shared" si="4"/>
        <v>24</v>
      </c>
      <c r="Q48" s="24">
        <f t="shared" si="9"/>
        <v>19</v>
      </c>
      <c r="R48" s="24">
        <f t="shared" si="5"/>
        <v>42</v>
      </c>
      <c r="T48" s="24">
        <v>37</v>
      </c>
      <c r="U48" s="23">
        <v>24</v>
      </c>
      <c r="V48" s="24">
        <v>19</v>
      </c>
      <c r="W48" s="23">
        <v>42</v>
      </c>
      <c r="X48" s="23">
        <f t="shared" si="6"/>
        <v>21</v>
      </c>
      <c r="Z48" s="8">
        <f t="shared" si="1"/>
        <v>19</v>
      </c>
      <c r="AA48" s="8">
        <v>8735</v>
      </c>
      <c r="AB48" s="8" t="s">
        <v>56</v>
      </c>
      <c r="AC48" s="25">
        <v>20667</v>
      </c>
      <c r="AD48" s="7">
        <v>83</v>
      </c>
      <c r="AE48" s="7">
        <v>37065</v>
      </c>
      <c r="AF48" s="25">
        <v>-16398</v>
      </c>
      <c r="AG48" s="8">
        <v>29</v>
      </c>
      <c r="AI48" s="24">
        <v>37</v>
      </c>
      <c r="AJ48" s="23">
        <v>24</v>
      </c>
      <c r="AK48" s="24">
        <v>19</v>
      </c>
      <c r="AL48" s="23">
        <v>42</v>
      </c>
      <c r="AM48" s="8">
        <f t="shared" si="7"/>
        <v>39</v>
      </c>
      <c r="AO48" s="8">
        <f t="shared" si="2"/>
        <v>19</v>
      </c>
      <c r="AP48" s="23">
        <v>2069</v>
      </c>
      <c r="AQ48" s="23" t="s">
        <v>41</v>
      </c>
      <c r="AR48" s="26">
        <v>44411</v>
      </c>
      <c r="AS48" s="14">
        <v>89</v>
      </c>
      <c r="AT48" s="14">
        <v>39132</v>
      </c>
      <c r="AU48" s="26">
        <v>5279</v>
      </c>
      <c r="AV48" s="8">
        <v>36</v>
      </c>
    </row>
    <row r="49" spans="1:48">
      <c r="A49" s="8">
        <v>2599</v>
      </c>
      <c r="B49" s="8" t="s">
        <v>94</v>
      </c>
      <c r="C49" s="9">
        <v>59268</v>
      </c>
      <c r="D49" s="9">
        <v>132</v>
      </c>
      <c r="E49" s="9">
        <f t="shared" si="0"/>
        <v>53951</v>
      </c>
      <c r="F49" s="9">
        <f t="shared" si="3"/>
        <v>5317</v>
      </c>
      <c r="G49" s="9">
        <f t="shared" si="8"/>
        <v>20</v>
      </c>
      <c r="I49" s="23">
        <v>6981</v>
      </c>
      <c r="J49" s="23" t="s">
        <v>40</v>
      </c>
      <c r="K49" s="24">
        <v>49410</v>
      </c>
      <c r="L49" s="24">
        <v>90</v>
      </c>
      <c r="M49" s="24">
        <v>39477</v>
      </c>
      <c r="N49" s="24">
        <v>9933</v>
      </c>
      <c r="O49" s="9">
        <v>38</v>
      </c>
      <c r="P49" s="24">
        <f t="shared" si="4"/>
        <v>23</v>
      </c>
      <c r="Q49" s="24">
        <f t="shared" si="9"/>
        <v>20</v>
      </c>
      <c r="R49" s="24">
        <f t="shared" si="5"/>
        <v>41</v>
      </c>
      <c r="T49" s="24">
        <v>38</v>
      </c>
      <c r="U49" s="23">
        <v>23</v>
      </c>
      <c r="V49" s="24">
        <v>20</v>
      </c>
      <c r="W49" s="23">
        <v>41</v>
      </c>
      <c r="X49" s="23">
        <f t="shared" si="6"/>
        <v>21</v>
      </c>
      <c r="Z49" s="8">
        <f t="shared" si="1"/>
        <v>20</v>
      </c>
      <c r="AA49" s="8">
        <v>8710</v>
      </c>
      <c r="AB49" s="8" t="s">
        <v>60</v>
      </c>
      <c r="AC49" s="25">
        <v>15721</v>
      </c>
      <c r="AD49" s="7">
        <v>79</v>
      </c>
      <c r="AE49" s="7">
        <v>35686</v>
      </c>
      <c r="AF49" s="25">
        <v>-19965</v>
      </c>
      <c r="AG49" s="8">
        <v>29</v>
      </c>
      <c r="AI49" s="24">
        <v>38</v>
      </c>
      <c r="AJ49" s="23">
        <v>23</v>
      </c>
      <c r="AK49" s="24">
        <v>20</v>
      </c>
      <c r="AL49" s="23">
        <v>41</v>
      </c>
      <c r="AM49" s="8">
        <f t="shared" si="7"/>
        <v>39</v>
      </c>
      <c r="AO49" s="8">
        <f t="shared" si="2"/>
        <v>20</v>
      </c>
      <c r="AP49" s="23">
        <v>6045</v>
      </c>
      <c r="AQ49" s="23" t="s">
        <v>43</v>
      </c>
      <c r="AR49" s="26">
        <v>43912</v>
      </c>
      <c r="AS49" s="14">
        <v>88</v>
      </c>
      <c r="AT49" s="14">
        <v>38788</v>
      </c>
      <c r="AU49" s="26">
        <v>5124</v>
      </c>
      <c r="AV49" s="8">
        <v>36</v>
      </c>
    </row>
    <row r="50" spans="1:48">
      <c r="A50" s="8">
        <v>7554</v>
      </c>
      <c r="B50" s="8" t="s">
        <v>47</v>
      </c>
      <c r="C50" s="9">
        <v>19221</v>
      </c>
      <c r="D50" s="9">
        <v>129</v>
      </c>
      <c r="E50" s="9">
        <f t="shared" si="0"/>
        <v>52917</v>
      </c>
      <c r="F50" s="9">
        <f t="shared" si="3"/>
        <v>-33696</v>
      </c>
      <c r="G50" s="9">
        <f t="shared" si="8"/>
        <v>21</v>
      </c>
      <c r="I50" s="23">
        <v>3920</v>
      </c>
      <c r="J50" s="23" t="s">
        <v>96</v>
      </c>
      <c r="K50" s="24">
        <v>49900</v>
      </c>
      <c r="L50" s="24">
        <v>100</v>
      </c>
      <c r="M50" s="24">
        <v>42923</v>
      </c>
      <c r="N50" s="24">
        <v>6977</v>
      </c>
      <c r="O50" s="9">
        <v>32</v>
      </c>
      <c r="P50" s="24">
        <f t="shared" si="4"/>
        <v>29</v>
      </c>
      <c r="Q50" s="24">
        <f t="shared" si="9"/>
        <v>21</v>
      </c>
      <c r="R50" s="24">
        <f t="shared" si="5"/>
        <v>40</v>
      </c>
      <c r="T50" s="24">
        <v>32</v>
      </c>
      <c r="U50" s="23">
        <v>29</v>
      </c>
      <c r="V50" s="24">
        <v>21</v>
      </c>
      <c r="W50" s="23">
        <v>40</v>
      </c>
      <c r="X50" s="23">
        <f t="shared" si="6"/>
        <v>25</v>
      </c>
      <c r="Z50" s="8">
        <f t="shared" si="1"/>
        <v>21</v>
      </c>
      <c r="AA50" s="8">
        <v>5690</v>
      </c>
      <c r="AB50" s="8" t="s">
        <v>35</v>
      </c>
      <c r="AC50" s="25">
        <v>86327</v>
      </c>
      <c r="AD50" s="7">
        <v>173</v>
      </c>
      <c r="AE50" s="7">
        <v>68080</v>
      </c>
      <c r="AF50" s="25">
        <v>18247</v>
      </c>
      <c r="AG50" s="8">
        <v>26</v>
      </c>
      <c r="AI50" s="24">
        <v>32</v>
      </c>
      <c r="AJ50" s="23">
        <v>29</v>
      </c>
      <c r="AK50" s="24">
        <v>21</v>
      </c>
      <c r="AL50" s="23">
        <v>40</v>
      </c>
      <c r="AM50" s="8">
        <f t="shared" si="7"/>
        <v>36</v>
      </c>
      <c r="AO50" s="8">
        <f t="shared" si="2"/>
        <v>21</v>
      </c>
      <c r="AP50" s="23">
        <v>3628</v>
      </c>
      <c r="AQ50" s="23" t="s">
        <v>62</v>
      </c>
      <c r="AR50" s="26">
        <v>38922</v>
      </c>
      <c r="AS50" s="14">
        <v>78</v>
      </c>
      <c r="AT50" s="14">
        <v>35342</v>
      </c>
      <c r="AU50" s="26">
        <v>3580</v>
      </c>
      <c r="AV50" s="8">
        <v>36</v>
      </c>
    </row>
    <row r="51" spans="1:48">
      <c r="A51" s="8">
        <v>1244</v>
      </c>
      <c r="B51" s="8" t="s">
        <v>218</v>
      </c>
      <c r="C51" s="9">
        <v>81125</v>
      </c>
      <c r="D51" s="9">
        <v>125</v>
      </c>
      <c r="E51" s="9">
        <f t="shared" si="0"/>
        <v>51539</v>
      </c>
      <c r="F51" s="9">
        <f t="shared" si="3"/>
        <v>29586</v>
      </c>
      <c r="G51" s="9">
        <f t="shared" si="8"/>
        <v>22</v>
      </c>
      <c r="I51" s="23">
        <v>4735</v>
      </c>
      <c r="J51" s="23" t="s">
        <v>48</v>
      </c>
      <c r="K51" s="24">
        <v>41175</v>
      </c>
      <c r="L51" s="24">
        <v>75</v>
      </c>
      <c r="M51" s="24">
        <v>34308</v>
      </c>
      <c r="N51" s="24">
        <v>6867</v>
      </c>
      <c r="O51" s="9">
        <v>46</v>
      </c>
      <c r="P51" s="24">
        <f t="shared" si="4"/>
        <v>15</v>
      </c>
      <c r="Q51" s="24">
        <f t="shared" si="9"/>
        <v>22</v>
      </c>
      <c r="R51" s="24">
        <f t="shared" si="5"/>
        <v>39</v>
      </c>
      <c r="T51" s="24">
        <v>46</v>
      </c>
      <c r="U51" s="23">
        <v>15</v>
      </c>
      <c r="V51" s="24">
        <v>22</v>
      </c>
      <c r="W51" s="23">
        <v>39</v>
      </c>
      <c r="X51" s="23">
        <f t="shared" si="6"/>
        <v>18</v>
      </c>
      <c r="Z51" s="8">
        <f t="shared" si="1"/>
        <v>22</v>
      </c>
      <c r="AA51" s="8">
        <v>5598</v>
      </c>
      <c r="AB51" s="8" t="s">
        <v>23</v>
      </c>
      <c r="AC51" s="25">
        <v>117963</v>
      </c>
      <c r="AD51" s="7">
        <v>257</v>
      </c>
      <c r="AE51" s="7">
        <v>97028</v>
      </c>
      <c r="AF51" s="25">
        <v>20935</v>
      </c>
      <c r="AG51" s="8">
        <v>25</v>
      </c>
      <c r="AI51" s="24">
        <v>46</v>
      </c>
      <c r="AJ51" s="23">
        <v>15</v>
      </c>
      <c r="AK51" s="24">
        <v>22</v>
      </c>
      <c r="AL51" s="23">
        <v>39</v>
      </c>
      <c r="AM51" s="8">
        <f t="shared" si="7"/>
        <v>42</v>
      </c>
      <c r="AO51" s="8">
        <f t="shared" si="2"/>
        <v>22</v>
      </c>
      <c r="AP51" s="23">
        <v>3562</v>
      </c>
      <c r="AQ51" s="23" t="s">
        <v>86</v>
      </c>
      <c r="AR51" s="26">
        <v>72479</v>
      </c>
      <c r="AS51" s="14">
        <v>121</v>
      </c>
      <c r="AT51" s="14">
        <v>50160</v>
      </c>
      <c r="AU51" s="26">
        <v>22319</v>
      </c>
      <c r="AV51" s="8">
        <v>35</v>
      </c>
    </row>
    <row r="52" spans="1:48">
      <c r="A52" s="8">
        <v>1235</v>
      </c>
      <c r="B52" s="8" t="s">
        <v>87</v>
      </c>
      <c r="C52" s="9">
        <v>74276</v>
      </c>
      <c r="D52" s="9">
        <v>124</v>
      </c>
      <c r="E52" s="9">
        <f t="shared" si="0"/>
        <v>51194</v>
      </c>
      <c r="F52" s="9">
        <f t="shared" si="3"/>
        <v>23082</v>
      </c>
      <c r="G52" s="9">
        <f t="shared" si="8"/>
        <v>23</v>
      </c>
      <c r="I52" s="23">
        <v>1578</v>
      </c>
      <c r="J52" s="23" t="s">
        <v>12</v>
      </c>
      <c r="K52" s="24">
        <v>35940</v>
      </c>
      <c r="L52" s="24">
        <v>60</v>
      </c>
      <c r="M52" s="24">
        <v>29138</v>
      </c>
      <c r="N52" s="24">
        <v>6802</v>
      </c>
      <c r="O52" s="9">
        <v>54</v>
      </c>
      <c r="P52" s="24">
        <f t="shared" si="4"/>
        <v>7</v>
      </c>
      <c r="Q52" s="24">
        <f t="shared" si="9"/>
        <v>23</v>
      </c>
      <c r="R52" s="24">
        <f t="shared" si="5"/>
        <v>38</v>
      </c>
      <c r="T52" s="24">
        <v>54</v>
      </c>
      <c r="U52" s="23">
        <v>7</v>
      </c>
      <c r="V52" s="24">
        <v>23</v>
      </c>
      <c r="W52" s="23">
        <v>38</v>
      </c>
      <c r="X52" s="23">
        <f t="shared" si="6"/>
        <v>13</v>
      </c>
      <c r="Z52" s="8">
        <f t="shared" si="1"/>
        <v>23</v>
      </c>
      <c r="AA52" s="8">
        <v>3920</v>
      </c>
      <c r="AB52" s="8" t="s">
        <v>96</v>
      </c>
      <c r="AC52" s="25">
        <v>49900</v>
      </c>
      <c r="AD52" s="7">
        <v>100</v>
      </c>
      <c r="AE52" s="7">
        <v>42923</v>
      </c>
      <c r="AF52" s="25">
        <v>6977</v>
      </c>
      <c r="AG52" s="8">
        <v>25</v>
      </c>
      <c r="AI52" s="24">
        <v>54</v>
      </c>
      <c r="AJ52" s="23">
        <v>7</v>
      </c>
      <c r="AK52" s="24">
        <v>23</v>
      </c>
      <c r="AL52" s="23">
        <v>38</v>
      </c>
      <c r="AM52" s="8">
        <f t="shared" si="7"/>
        <v>45</v>
      </c>
      <c r="AO52" s="8">
        <f t="shared" si="2"/>
        <v>23</v>
      </c>
      <c r="AP52" s="23">
        <v>3211</v>
      </c>
      <c r="AQ52" s="23" t="s">
        <v>70</v>
      </c>
      <c r="AR52" s="26">
        <v>17641</v>
      </c>
      <c r="AS52" s="14">
        <v>59</v>
      </c>
      <c r="AT52" s="14">
        <v>28794</v>
      </c>
      <c r="AU52" s="26">
        <v>-11153</v>
      </c>
      <c r="AV52" s="8">
        <v>35</v>
      </c>
    </row>
    <row r="53" spans="1:48">
      <c r="A53" s="8">
        <v>3562</v>
      </c>
      <c r="B53" s="8" t="s">
        <v>86</v>
      </c>
      <c r="C53" s="9">
        <v>72479</v>
      </c>
      <c r="D53" s="9">
        <v>121</v>
      </c>
      <c r="E53" s="9">
        <f t="shared" si="0"/>
        <v>50160</v>
      </c>
      <c r="F53" s="9">
        <f t="shared" si="3"/>
        <v>22319</v>
      </c>
      <c r="G53" s="9">
        <f t="shared" si="8"/>
        <v>24</v>
      </c>
      <c r="I53" s="23">
        <v>2301</v>
      </c>
      <c r="J53" s="23" t="s">
        <v>72</v>
      </c>
      <c r="K53" s="24">
        <v>38979</v>
      </c>
      <c r="L53" s="24">
        <v>71</v>
      </c>
      <c r="M53" s="24">
        <v>32929</v>
      </c>
      <c r="N53" s="24">
        <v>6050</v>
      </c>
      <c r="O53" s="9">
        <v>49</v>
      </c>
      <c r="P53" s="24">
        <f t="shared" si="4"/>
        <v>12</v>
      </c>
      <c r="Q53" s="24">
        <f t="shared" si="9"/>
        <v>24</v>
      </c>
      <c r="R53" s="24">
        <f t="shared" si="5"/>
        <v>37</v>
      </c>
      <c r="T53" s="24">
        <v>49</v>
      </c>
      <c r="U53" s="23">
        <v>12</v>
      </c>
      <c r="V53" s="24">
        <v>24</v>
      </c>
      <c r="W53" s="23">
        <v>37</v>
      </c>
      <c r="X53" s="23">
        <f t="shared" si="6"/>
        <v>17</v>
      </c>
      <c r="Z53" s="8">
        <f t="shared" si="1"/>
        <v>24</v>
      </c>
      <c r="AA53" s="8">
        <v>7984</v>
      </c>
      <c r="AB53" s="8" t="s">
        <v>37</v>
      </c>
      <c r="AC53" s="25">
        <v>45409</v>
      </c>
      <c r="AD53" s="7">
        <v>91</v>
      </c>
      <c r="AE53" s="7">
        <v>39822</v>
      </c>
      <c r="AF53" s="25">
        <v>5587</v>
      </c>
      <c r="AG53" s="8">
        <v>25</v>
      </c>
      <c r="AI53" s="24">
        <v>49</v>
      </c>
      <c r="AJ53" s="23">
        <v>12</v>
      </c>
      <c r="AK53" s="24">
        <v>24</v>
      </c>
      <c r="AL53" s="23">
        <v>37</v>
      </c>
      <c r="AM53" s="8">
        <f t="shared" si="7"/>
        <v>43</v>
      </c>
      <c r="AO53" s="8">
        <f t="shared" si="2"/>
        <v>24</v>
      </c>
      <c r="AP53" s="23">
        <v>1244</v>
      </c>
      <c r="AQ53" s="23" t="s">
        <v>92</v>
      </c>
      <c r="AR53" s="26">
        <v>81125</v>
      </c>
      <c r="AS53" s="14">
        <v>125</v>
      </c>
      <c r="AT53" s="14">
        <v>51539</v>
      </c>
      <c r="AU53" s="26">
        <v>29586</v>
      </c>
      <c r="AV53" s="8">
        <v>34</v>
      </c>
    </row>
    <row r="54" spans="1:48">
      <c r="A54" s="8">
        <v>4280</v>
      </c>
      <c r="B54" s="8" t="s">
        <v>88</v>
      </c>
      <c r="C54" s="9">
        <v>83181</v>
      </c>
      <c r="D54" s="9">
        <v>119</v>
      </c>
      <c r="E54" s="9">
        <f t="shared" si="0"/>
        <v>49471</v>
      </c>
      <c r="F54" s="9">
        <f t="shared" si="3"/>
        <v>33710</v>
      </c>
      <c r="G54" s="9">
        <f t="shared" si="8"/>
        <v>25</v>
      </c>
      <c r="I54" s="23">
        <v>7984</v>
      </c>
      <c r="J54" s="23" t="s">
        <v>37</v>
      </c>
      <c r="K54" s="24">
        <v>45409</v>
      </c>
      <c r="L54" s="24">
        <v>91</v>
      </c>
      <c r="M54" s="24">
        <v>39822</v>
      </c>
      <c r="N54" s="24">
        <v>5587</v>
      </c>
      <c r="O54" s="9">
        <v>36</v>
      </c>
      <c r="P54" s="24">
        <f t="shared" si="4"/>
        <v>25</v>
      </c>
      <c r="Q54" s="24">
        <f t="shared" si="9"/>
        <v>25</v>
      </c>
      <c r="R54" s="24">
        <f t="shared" si="5"/>
        <v>36</v>
      </c>
      <c r="T54" s="24">
        <v>36</v>
      </c>
      <c r="U54" s="23">
        <v>25</v>
      </c>
      <c r="V54" s="24">
        <v>25</v>
      </c>
      <c r="W54" s="23">
        <v>36</v>
      </c>
      <c r="X54" s="23">
        <f t="shared" si="6"/>
        <v>25</v>
      </c>
      <c r="Z54" s="8">
        <f t="shared" si="1"/>
        <v>25</v>
      </c>
      <c r="AA54" s="8">
        <v>1025</v>
      </c>
      <c r="AB54" s="8" t="s">
        <v>25</v>
      </c>
      <c r="AC54" s="25">
        <v>62037</v>
      </c>
      <c r="AD54" s="7">
        <v>113</v>
      </c>
      <c r="AE54" s="7">
        <v>47403</v>
      </c>
      <c r="AF54" s="25">
        <v>14634</v>
      </c>
      <c r="AG54" s="8">
        <v>24</v>
      </c>
      <c r="AI54" s="24">
        <v>36</v>
      </c>
      <c r="AJ54" s="23">
        <v>25</v>
      </c>
      <c r="AK54" s="24">
        <v>25</v>
      </c>
      <c r="AL54" s="23">
        <v>36</v>
      </c>
      <c r="AM54" s="8">
        <f t="shared" si="7"/>
        <v>36</v>
      </c>
      <c r="AO54" s="8">
        <f t="shared" si="2"/>
        <v>25</v>
      </c>
      <c r="AP54" s="23">
        <v>1235</v>
      </c>
      <c r="AQ54" s="23" t="s">
        <v>87</v>
      </c>
      <c r="AR54" s="26">
        <v>74276</v>
      </c>
      <c r="AS54" s="14">
        <v>124</v>
      </c>
      <c r="AT54" s="14">
        <v>51194</v>
      </c>
      <c r="AU54" s="26">
        <v>23082</v>
      </c>
      <c r="AV54" s="8">
        <v>34</v>
      </c>
    </row>
    <row r="55" spans="1:48">
      <c r="A55" s="8">
        <v>1025</v>
      </c>
      <c r="B55" s="8" t="s">
        <v>25</v>
      </c>
      <c r="C55" s="9">
        <v>62037</v>
      </c>
      <c r="D55" s="9">
        <v>113</v>
      </c>
      <c r="E55" s="9">
        <f t="shared" si="0"/>
        <v>47403</v>
      </c>
      <c r="F55" s="9">
        <f t="shared" si="3"/>
        <v>14634</v>
      </c>
      <c r="G55" s="9">
        <f t="shared" si="8"/>
        <v>26</v>
      </c>
      <c r="I55" s="23">
        <v>2599</v>
      </c>
      <c r="J55" s="23" t="s">
        <v>94</v>
      </c>
      <c r="K55" s="24">
        <v>59268</v>
      </c>
      <c r="L55" s="24">
        <v>132</v>
      </c>
      <c r="M55" s="24">
        <v>53951</v>
      </c>
      <c r="N55" s="24">
        <v>5317</v>
      </c>
      <c r="O55" s="9">
        <v>20</v>
      </c>
      <c r="P55" s="24">
        <f t="shared" si="4"/>
        <v>41</v>
      </c>
      <c r="Q55" s="24">
        <f t="shared" si="9"/>
        <v>26</v>
      </c>
      <c r="R55" s="24">
        <f t="shared" si="5"/>
        <v>35</v>
      </c>
      <c r="T55" s="24">
        <v>20</v>
      </c>
      <c r="U55" s="23">
        <v>41</v>
      </c>
      <c r="V55" s="24">
        <v>26</v>
      </c>
      <c r="W55" s="23">
        <v>35</v>
      </c>
      <c r="X55" s="23">
        <f t="shared" si="6"/>
        <v>33</v>
      </c>
      <c r="Z55" s="8">
        <f t="shared" si="1"/>
        <v>26</v>
      </c>
      <c r="AA55" s="8">
        <v>3205</v>
      </c>
      <c r="AB55" s="8" t="s">
        <v>11</v>
      </c>
      <c r="AC55" s="25">
        <v>61488</v>
      </c>
      <c r="AD55" s="7">
        <v>112</v>
      </c>
      <c r="AE55" s="7">
        <v>47059</v>
      </c>
      <c r="AF55" s="25">
        <v>14429</v>
      </c>
      <c r="AG55" s="8">
        <v>24</v>
      </c>
      <c r="AI55" s="24">
        <v>20</v>
      </c>
      <c r="AJ55" s="23">
        <v>41</v>
      </c>
      <c r="AK55" s="24">
        <v>26</v>
      </c>
      <c r="AL55" s="23">
        <v>35</v>
      </c>
      <c r="AM55" s="8">
        <f t="shared" si="7"/>
        <v>26</v>
      </c>
      <c r="AO55" s="8">
        <f t="shared" si="2"/>
        <v>26</v>
      </c>
      <c r="AP55" s="23">
        <v>1025</v>
      </c>
      <c r="AQ55" s="23" t="s">
        <v>25</v>
      </c>
      <c r="AR55" s="26">
        <v>62037</v>
      </c>
      <c r="AS55" s="14">
        <v>113</v>
      </c>
      <c r="AT55" s="14">
        <v>47403</v>
      </c>
      <c r="AU55" s="26">
        <v>14634</v>
      </c>
      <c r="AV55" s="8">
        <v>34</v>
      </c>
    </row>
    <row r="56" spans="1:48">
      <c r="A56" s="8">
        <v>3205</v>
      </c>
      <c r="B56" s="8" t="s">
        <v>219</v>
      </c>
      <c r="C56" s="9">
        <v>61488</v>
      </c>
      <c r="D56" s="9">
        <v>112</v>
      </c>
      <c r="E56" s="9">
        <f t="shared" si="0"/>
        <v>47059</v>
      </c>
      <c r="F56" s="9">
        <f t="shared" si="3"/>
        <v>14429</v>
      </c>
      <c r="G56" s="9">
        <f t="shared" si="8"/>
        <v>27</v>
      </c>
      <c r="I56" s="23">
        <v>2069</v>
      </c>
      <c r="J56" s="23" t="s">
        <v>41</v>
      </c>
      <c r="K56" s="24">
        <v>44411</v>
      </c>
      <c r="L56" s="24">
        <v>89</v>
      </c>
      <c r="M56" s="24">
        <v>39132</v>
      </c>
      <c r="N56" s="24">
        <v>5279</v>
      </c>
      <c r="O56" s="9">
        <v>39</v>
      </c>
      <c r="P56" s="24">
        <f t="shared" si="4"/>
        <v>22</v>
      </c>
      <c r="Q56" s="24">
        <f t="shared" si="9"/>
        <v>27</v>
      </c>
      <c r="R56" s="24">
        <f t="shared" si="5"/>
        <v>34</v>
      </c>
      <c r="T56" s="24">
        <v>39</v>
      </c>
      <c r="U56" s="23">
        <v>22</v>
      </c>
      <c r="V56" s="24">
        <v>27</v>
      </c>
      <c r="W56" s="23">
        <v>34</v>
      </c>
      <c r="X56" s="23">
        <f t="shared" si="6"/>
        <v>24</v>
      </c>
      <c r="Z56" s="8">
        <f t="shared" si="1"/>
        <v>27</v>
      </c>
      <c r="AA56" s="8">
        <v>2069</v>
      </c>
      <c r="AB56" s="8" t="s">
        <v>41</v>
      </c>
      <c r="AC56" s="25">
        <v>44411</v>
      </c>
      <c r="AD56" s="7">
        <v>89</v>
      </c>
      <c r="AE56" s="7">
        <v>39132</v>
      </c>
      <c r="AF56" s="25">
        <v>5279</v>
      </c>
      <c r="AG56" s="8">
        <v>24</v>
      </c>
      <c r="AI56" s="24">
        <v>39</v>
      </c>
      <c r="AJ56" s="23">
        <v>22</v>
      </c>
      <c r="AK56" s="24">
        <v>27</v>
      </c>
      <c r="AL56" s="23">
        <v>34</v>
      </c>
      <c r="AM56" s="8">
        <f t="shared" si="7"/>
        <v>36</v>
      </c>
      <c r="AO56" s="8">
        <f t="shared" si="2"/>
        <v>27</v>
      </c>
      <c r="AP56" s="23">
        <v>3205</v>
      </c>
      <c r="AQ56" s="23" t="s">
        <v>11</v>
      </c>
      <c r="AR56" s="26">
        <v>61488</v>
      </c>
      <c r="AS56" s="14">
        <v>112</v>
      </c>
      <c r="AT56" s="14">
        <v>47059</v>
      </c>
      <c r="AU56" s="26">
        <v>14429</v>
      </c>
      <c r="AV56" s="8">
        <v>34</v>
      </c>
    </row>
    <row r="57" spans="1:48">
      <c r="A57" s="8">
        <v>7684</v>
      </c>
      <c r="B57" s="8" t="s">
        <v>27</v>
      </c>
      <c r="C57" s="9">
        <v>22288</v>
      </c>
      <c r="D57" s="9">
        <v>112</v>
      </c>
      <c r="E57" s="9">
        <f t="shared" si="0"/>
        <v>47059</v>
      </c>
      <c r="F57" s="9">
        <f t="shared" si="3"/>
        <v>-24771</v>
      </c>
      <c r="G57" s="9">
        <f t="shared" si="8"/>
        <v>28</v>
      </c>
      <c r="I57" s="23">
        <v>6045</v>
      </c>
      <c r="J57" s="23" t="s">
        <v>43</v>
      </c>
      <c r="K57" s="24">
        <v>43912</v>
      </c>
      <c r="L57" s="24">
        <v>88</v>
      </c>
      <c r="M57" s="24">
        <v>38788</v>
      </c>
      <c r="N57" s="24">
        <v>5124</v>
      </c>
      <c r="O57" s="9">
        <v>40</v>
      </c>
      <c r="P57" s="24">
        <f t="shared" si="4"/>
        <v>21</v>
      </c>
      <c r="Q57" s="24">
        <f t="shared" si="9"/>
        <v>28</v>
      </c>
      <c r="R57" s="24">
        <f t="shared" si="5"/>
        <v>33</v>
      </c>
      <c r="T57" s="24">
        <v>40</v>
      </c>
      <c r="U57" s="23">
        <v>21</v>
      </c>
      <c r="V57" s="24">
        <v>28</v>
      </c>
      <c r="W57" s="23">
        <v>33</v>
      </c>
      <c r="X57" s="23">
        <f t="shared" si="6"/>
        <v>24</v>
      </c>
      <c r="Z57" s="8">
        <f t="shared" si="1"/>
        <v>28</v>
      </c>
      <c r="AA57" s="8">
        <v>6045</v>
      </c>
      <c r="AB57" s="8" t="s">
        <v>43</v>
      </c>
      <c r="AC57" s="25">
        <v>43912</v>
      </c>
      <c r="AD57" s="7">
        <v>88</v>
      </c>
      <c r="AE57" s="7">
        <v>38788</v>
      </c>
      <c r="AF57" s="25">
        <v>5124</v>
      </c>
      <c r="AG57" s="8">
        <v>24</v>
      </c>
      <c r="AI57" s="24">
        <v>40</v>
      </c>
      <c r="AJ57" s="23">
        <v>21</v>
      </c>
      <c r="AK57" s="24">
        <v>28</v>
      </c>
      <c r="AL57" s="23">
        <v>33</v>
      </c>
      <c r="AM57" s="8">
        <f t="shared" si="7"/>
        <v>36</v>
      </c>
      <c r="AO57" s="8">
        <f t="shared" si="2"/>
        <v>28</v>
      </c>
      <c r="AP57" s="23">
        <v>1469</v>
      </c>
      <c r="AQ57" s="23" t="s">
        <v>66</v>
      </c>
      <c r="AR57" s="26">
        <v>34124</v>
      </c>
      <c r="AS57" s="14">
        <v>76</v>
      </c>
      <c r="AT57" s="14">
        <v>34652</v>
      </c>
      <c r="AU57" s="26">
        <v>-528</v>
      </c>
      <c r="AV57" s="8">
        <v>34</v>
      </c>
    </row>
    <row r="58" spans="1:48">
      <c r="A58" s="8">
        <v>1205</v>
      </c>
      <c r="B58" s="8" t="s">
        <v>220</v>
      </c>
      <c r="C58" s="9">
        <v>21293</v>
      </c>
      <c r="D58" s="9">
        <v>107</v>
      </c>
      <c r="E58" s="9">
        <f t="shared" si="0"/>
        <v>45335</v>
      </c>
      <c r="F58" s="9">
        <f t="shared" si="3"/>
        <v>-24042</v>
      </c>
      <c r="G58" s="9">
        <f t="shared" si="8"/>
        <v>29</v>
      </c>
      <c r="I58" s="23">
        <v>4578</v>
      </c>
      <c r="J58" s="23" t="s">
        <v>75</v>
      </c>
      <c r="K58" s="24">
        <v>36234</v>
      </c>
      <c r="L58" s="24">
        <v>66</v>
      </c>
      <c r="M58" s="24">
        <v>31206</v>
      </c>
      <c r="N58" s="24">
        <v>5028</v>
      </c>
      <c r="O58" s="9">
        <v>50</v>
      </c>
      <c r="P58" s="24">
        <f t="shared" si="4"/>
        <v>11</v>
      </c>
      <c r="Q58" s="24">
        <f t="shared" si="9"/>
        <v>29</v>
      </c>
      <c r="R58" s="24">
        <f t="shared" si="5"/>
        <v>32</v>
      </c>
      <c r="T58" s="24">
        <v>50</v>
      </c>
      <c r="U58" s="23">
        <v>11</v>
      </c>
      <c r="V58" s="24">
        <v>29</v>
      </c>
      <c r="W58" s="23">
        <v>32</v>
      </c>
      <c r="X58" s="23">
        <f t="shared" si="6"/>
        <v>18</v>
      </c>
      <c r="Z58" s="8">
        <f t="shared" si="1"/>
        <v>29</v>
      </c>
      <c r="AA58" s="8">
        <v>1469</v>
      </c>
      <c r="AB58" s="8" t="s">
        <v>66</v>
      </c>
      <c r="AC58" s="25">
        <v>34124</v>
      </c>
      <c r="AD58" s="7">
        <v>76</v>
      </c>
      <c r="AE58" s="7">
        <v>34652</v>
      </c>
      <c r="AF58" s="25">
        <v>-528</v>
      </c>
      <c r="AG58" s="8">
        <v>24</v>
      </c>
      <c r="AI58" s="24">
        <v>50</v>
      </c>
      <c r="AJ58" s="23">
        <v>11</v>
      </c>
      <c r="AK58" s="24">
        <v>29</v>
      </c>
      <c r="AL58" s="23">
        <v>32</v>
      </c>
      <c r="AM58" s="8">
        <f t="shared" si="7"/>
        <v>40</v>
      </c>
      <c r="AO58" s="8">
        <f t="shared" si="2"/>
        <v>29</v>
      </c>
      <c r="AP58" s="23">
        <v>8558</v>
      </c>
      <c r="AQ58" s="23" t="s">
        <v>69</v>
      </c>
      <c r="AR58" s="26">
        <v>10945</v>
      </c>
      <c r="AS58" s="14">
        <v>55</v>
      </c>
      <c r="AT58" s="14">
        <v>27415</v>
      </c>
      <c r="AU58" s="26">
        <v>-16470</v>
      </c>
      <c r="AV58" s="8">
        <v>33</v>
      </c>
    </row>
    <row r="59" spans="1:48">
      <c r="A59" s="8">
        <v>5208</v>
      </c>
      <c r="B59" s="8" t="s">
        <v>221</v>
      </c>
      <c r="C59" s="9">
        <v>20696</v>
      </c>
      <c r="D59" s="9">
        <v>104</v>
      </c>
      <c r="E59" s="9">
        <f t="shared" si="0"/>
        <v>44302</v>
      </c>
      <c r="F59" s="9">
        <f t="shared" si="3"/>
        <v>-23606</v>
      </c>
      <c r="G59" s="9">
        <f t="shared" si="8"/>
        <v>30</v>
      </c>
      <c r="I59" s="23">
        <v>2586</v>
      </c>
      <c r="J59" s="23" t="s">
        <v>49</v>
      </c>
      <c r="K59" s="24">
        <v>32940</v>
      </c>
      <c r="L59" s="24">
        <v>60</v>
      </c>
      <c r="M59" s="24">
        <v>29138</v>
      </c>
      <c r="N59" s="24">
        <v>3802</v>
      </c>
      <c r="O59" s="9">
        <v>55</v>
      </c>
      <c r="P59" s="24">
        <f t="shared" si="4"/>
        <v>6</v>
      </c>
      <c r="Q59" s="24">
        <f t="shared" si="9"/>
        <v>30</v>
      </c>
      <c r="R59" s="24">
        <f t="shared" si="5"/>
        <v>31</v>
      </c>
      <c r="T59" s="24">
        <v>55</v>
      </c>
      <c r="U59" s="23">
        <v>6</v>
      </c>
      <c r="V59" s="24">
        <v>30</v>
      </c>
      <c r="W59" s="23">
        <v>31</v>
      </c>
      <c r="X59" s="23">
        <f t="shared" si="6"/>
        <v>13</v>
      </c>
      <c r="Z59" s="8">
        <f t="shared" si="1"/>
        <v>30</v>
      </c>
      <c r="AA59" s="8">
        <v>3628</v>
      </c>
      <c r="AB59" s="8" t="s">
        <v>62</v>
      </c>
      <c r="AC59" s="25">
        <v>38922</v>
      </c>
      <c r="AD59" s="7">
        <v>78</v>
      </c>
      <c r="AE59" s="7">
        <v>35342</v>
      </c>
      <c r="AF59" s="25">
        <v>3580</v>
      </c>
      <c r="AG59" s="8">
        <v>23</v>
      </c>
      <c r="AI59" s="24">
        <v>55</v>
      </c>
      <c r="AJ59" s="23">
        <v>6</v>
      </c>
      <c r="AK59" s="24">
        <v>30</v>
      </c>
      <c r="AL59" s="23">
        <v>31</v>
      </c>
      <c r="AM59" s="8">
        <f t="shared" si="7"/>
        <v>41</v>
      </c>
      <c r="AO59" s="8">
        <f t="shared" si="2"/>
        <v>30</v>
      </c>
      <c r="AP59" s="23">
        <v>1423</v>
      </c>
      <c r="AQ59" s="23" t="s">
        <v>7</v>
      </c>
      <c r="AR59" s="26">
        <v>11940</v>
      </c>
      <c r="AS59" s="14">
        <v>60</v>
      </c>
      <c r="AT59" s="14">
        <v>29138</v>
      </c>
      <c r="AU59" s="26">
        <v>-17198</v>
      </c>
      <c r="AV59" s="8">
        <v>31</v>
      </c>
    </row>
    <row r="60" spans="1:48">
      <c r="A60" s="8">
        <v>7336</v>
      </c>
      <c r="B60" s="8" t="s">
        <v>53</v>
      </c>
      <c r="C60" s="9">
        <v>9999</v>
      </c>
      <c r="D60" s="9">
        <v>101</v>
      </c>
      <c r="E60" s="9">
        <f t="shared" si="0"/>
        <v>43268</v>
      </c>
      <c r="F60" s="9">
        <f t="shared" si="3"/>
        <v>-33269</v>
      </c>
      <c r="G60" s="9">
        <f t="shared" si="8"/>
        <v>31</v>
      </c>
      <c r="I60" s="23">
        <v>3628</v>
      </c>
      <c r="J60" s="23" t="s">
        <v>62</v>
      </c>
      <c r="K60" s="24">
        <v>38922</v>
      </c>
      <c r="L60" s="24">
        <v>78</v>
      </c>
      <c r="M60" s="24">
        <v>35342</v>
      </c>
      <c r="N60" s="24">
        <v>3580</v>
      </c>
      <c r="O60" s="9">
        <v>44</v>
      </c>
      <c r="P60" s="24">
        <f t="shared" si="4"/>
        <v>17</v>
      </c>
      <c r="Q60" s="24">
        <f t="shared" si="9"/>
        <v>31</v>
      </c>
      <c r="R60" s="24">
        <f t="shared" si="5"/>
        <v>30</v>
      </c>
      <c r="T60" s="24">
        <v>44</v>
      </c>
      <c r="U60" s="23">
        <v>17</v>
      </c>
      <c r="V60" s="24">
        <v>31</v>
      </c>
      <c r="W60" s="23">
        <v>30</v>
      </c>
      <c r="X60" s="23">
        <f t="shared" si="6"/>
        <v>23</v>
      </c>
      <c r="Z60" s="8">
        <f t="shared" si="1"/>
        <v>31</v>
      </c>
      <c r="AA60" s="8">
        <v>3291</v>
      </c>
      <c r="AB60" s="8" t="s">
        <v>32</v>
      </c>
      <c r="AC60" s="25">
        <v>108283</v>
      </c>
      <c r="AD60" s="7">
        <v>217</v>
      </c>
      <c r="AE60" s="7">
        <v>83243</v>
      </c>
      <c r="AF60" s="25">
        <v>25040</v>
      </c>
      <c r="AG60" s="8">
        <v>22</v>
      </c>
      <c r="AI60" s="24">
        <v>44</v>
      </c>
      <c r="AJ60" s="23">
        <v>17</v>
      </c>
      <c r="AK60" s="24">
        <v>31</v>
      </c>
      <c r="AL60" s="23">
        <v>30</v>
      </c>
      <c r="AM60" s="8">
        <f t="shared" si="7"/>
        <v>36</v>
      </c>
      <c r="AO60" s="8">
        <f t="shared" si="2"/>
        <v>31</v>
      </c>
      <c r="AP60" s="23">
        <v>4589</v>
      </c>
      <c r="AQ60" s="23" t="s">
        <v>82</v>
      </c>
      <c r="AR60" s="26">
        <v>102753</v>
      </c>
      <c r="AS60" s="14">
        <v>147</v>
      </c>
      <c r="AT60" s="14">
        <v>59120</v>
      </c>
      <c r="AU60" s="26">
        <v>43633</v>
      </c>
      <c r="AV60" s="8">
        <v>29</v>
      </c>
    </row>
    <row r="61" spans="1:48">
      <c r="A61" s="8">
        <v>3920</v>
      </c>
      <c r="B61" s="8" t="s">
        <v>222</v>
      </c>
      <c r="C61" s="9">
        <v>49900</v>
      </c>
      <c r="D61" s="9">
        <v>100</v>
      </c>
      <c r="E61" s="9">
        <f t="shared" si="0"/>
        <v>42923</v>
      </c>
      <c r="F61" s="9">
        <f t="shared" si="3"/>
        <v>6977</v>
      </c>
      <c r="G61" s="9">
        <f t="shared" si="8"/>
        <v>32</v>
      </c>
      <c r="I61" s="23">
        <v>7589</v>
      </c>
      <c r="J61" s="23" t="s">
        <v>50</v>
      </c>
      <c r="K61" s="24">
        <v>36427</v>
      </c>
      <c r="L61" s="24">
        <v>73</v>
      </c>
      <c r="M61" s="24">
        <v>33618</v>
      </c>
      <c r="N61" s="24">
        <v>2809</v>
      </c>
      <c r="O61" s="9">
        <v>47</v>
      </c>
      <c r="P61" s="24">
        <f t="shared" si="4"/>
        <v>14</v>
      </c>
      <c r="Q61" s="24">
        <f t="shared" si="9"/>
        <v>32</v>
      </c>
      <c r="R61" s="24">
        <f t="shared" si="5"/>
        <v>29</v>
      </c>
      <c r="T61" s="24">
        <v>47</v>
      </c>
      <c r="U61" s="23">
        <v>14</v>
      </c>
      <c r="V61" s="24">
        <v>32</v>
      </c>
      <c r="W61" s="23">
        <v>29</v>
      </c>
      <c r="X61" s="23">
        <f t="shared" si="6"/>
        <v>21</v>
      </c>
      <c r="Z61" s="8">
        <f t="shared" si="1"/>
        <v>32</v>
      </c>
      <c r="AA61" s="8">
        <v>9018</v>
      </c>
      <c r="AB61" s="8" t="s">
        <v>98</v>
      </c>
      <c r="AC61" s="25">
        <v>53253</v>
      </c>
      <c r="AD61" s="7">
        <v>97</v>
      </c>
      <c r="AE61" s="7">
        <v>41889</v>
      </c>
      <c r="AF61" s="25">
        <v>11364</v>
      </c>
      <c r="AG61" s="8">
        <v>22</v>
      </c>
      <c r="AI61" s="24">
        <v>47</v>
      </c>
      <c r="AJ61" s="23">
        <v>14</v>
      </c>
      <c r="AK61" s="24">
        <v>32</v>
      </c>
      <c r="AL61" s="23">
        <v>29</v>
      </c>
      <c r="AM61" s="8">
        <f t="shared" si="7"/>
        <v>37</v>
      </c>
      <c r="AO61" s="8">
        <f t="shared" si="2"/>
        <v>32</v>
      </c>
      <c r="AP61" s="23">
        <v>8735</v>
      </c>
      <c r="AQ61" s="23" t="s">
        <v>56</v>
      </c>
      <c r="AR61" s="26">
        <v>20667</v>
      </c>
      <c r="AS61" s="14">
        <v>83</v>
      </c>
      <c r="AT61" s="14">
        <v>37065</v>
      </c>
      <c r="AU61" s="26">
        <v>-16398</v>
      </c>
      <c r="AV61" s="8">
        <v>29</v>
      </c>
    </row>
    <row r="62" spans="1:48">
      <c r="A62" s="8">
        <v>9015</v>
      </c>
      <c r="B62" s="8" t="s">
        <v>223</v>
      </c>
      <c r="C62" s="9">
        <v>29003</v>
      </c>
      <c r="D62" s="9">
        <v>97</v>
      </c>
      <c r="E62" s="9">
        <f t="shared" si="0"/>
        <v>41889</v>
      </c>
      <c r="F62" s="9">
        <f t="shared" si="3"/>
        <v>-12886</v>
      </c>
      <c r="G62" s="9">
        <f t="shared" si="8"/>
        <v>33</v>
      </c>
      <c r="I62" s="23">
        <v>4697</v>
      </c>
      <c r="J62" s="23" t="s">
        <v>37</v>
      </c>
      <c r="K62" s="24">
        <v>31936</v>
      </c>
      <c r="L62" s="24">
        <v>64</v>
      </c>
      <c r="M62" s="24">
        <v>30517</v>
      </c>
      <c r="N62" s="24">
        <v>1419</v>
      </c>
      <c r="O62" s="9">
        <v>51</v>
      </c>
      <c r="P62" s="24">
        <f t="shared" si="4"/>
        <v>10</v>
      </c>
      <c r="Q62" s="24">
        <f t="shared" si="9"/>
        <v>33</v>
      </c>
      <c r="R62" s="24">
        <f t="shared" si="5"/>
        <v>28</v>
      </c>
      <c r="T62" s="24">
        <v>51</v>
      </c>
      <c r="U62" s="23">
        <v>10</v>
      </c>
      <c r="V62" s="24">
        <v>33</v>
      </c>
      <c r="W62" s="23">
        <v>28</v>
      </c>
      <c r="X62" s="23">
        <f t="shared" si="6"/>
        <v>18</v>
      </c>
      <c r="Z62" s="8">
        <f t="shared" ref="Z62:Z87" si="11">Z61+1</f>
        <v>33</v>
      </c>
      <c r="AA62" s="8">
        <v>4579</v>
      </c>
      <c r="AB62" s="8" t="s">
        <v>39</v>
      </c>
      <c r="AC62" s="25">
        <v>49959</v>
      </c>
      <c r="AD62" s="7">
        <v>91</v>
      </c>
      <c r="AE62" s="7">
        <v>39822</v>
      </c>
      <c r="AF62" s="25">
        <v>10137</v>
      </c>
      <c r="AG62" s="8">
        <v>21</v>
      </c>
      <c r="AI62" s="24">
        <v>51</v>
      </c>
      <c r="AJ62" s="23">
        <v>10</v>
      </c>
      <c r="AK62" s="24">
        <v>33</v>
      </c>
      <c r="AL62" s="23">
        <v>28</v>
      </c>
      <c r="AM62" s="8">
        <f t="shared" si="7"/>
        <v>38</v>
      </c>
      <c r="AO62" s="8">
        <f t="shared" ref="AO62:AO87" si="12">AO61+1</f>
        <v>33</v>
      </c>
      <c r="AP62" s="23">
        <v>8557</v>
      </c>
      <c r="AQ62" s="23" t="s">
        <v>68</v>
      </c>
      <c r="AR62" s="26">
        <v>12537</v>
      </c>
      <c r="AS62" s="14">
        <v>63</v>
      </c>
      <c r="AT62" s="14">
        <v>30172</v>
      </c>
      <c r="AU62" s="26">
        <v>-17635</v>
      </c>
      <c r="AV62" s="8">
        <v>29</v>
      </c>
    </row>
    <row r="63" spans="1:48">
      <c r="A63" s="8">
        <v>9018</v>
      </c>
      <c r="B63" s="8" t="s">
        <v>98</v>
      </c>
      <c r="C63" s="9">
        <v>53253</v>
      </c>
      <c r="D63" s="9">
        <v>97</v>
      </c>
      <c r="E63" s="9">
        <f t="shared" si="0"/>
        <v>41889</v>
      </c>
      <c r="F63" s="9">
        <f t="shared" si="3"/>
        <v>11364</v>
      </c>
      <c r="G63" s="9">
        <f t="shared" si="8"/>
        <v>34</v>
      </c>
      <c r="I63" s="23">
        <v>1457</v>
      </c>
      <c r="J63" s="23" t="s">
        <v>71</v>
      </c>
      <c r="K63" s="24">
        <v>27944</v>
      </c>
      <c r="L63" s="24">
        <v>56</v>
      </c>
      <c r="M63" s="24">
        <v>27760</v>
      </c>
      <c r="N63" s="24">
        <v>184</v>
      </c>
      <c r="O63" s="9">
        <v>57</v>
      </c>
      <c r="P63" s="24">
        <f t="shared" si="4"/>
        <v>4</v>
      </c>
      <c r="Q63" s="24">
        <f t="shared" si="9"/>
        <v>34</v>
      </c>
      <c r="R63" s="24">
        <f t="shared" si="5"/>
        <v>27</v>
      </c>
      <c r="T63" s="24">
        <v>57</v>
      </c>
      <c r="U63" s="23">
        <v>4</v>
      </c>
      <c r="V63" s="24">
        <v>34</v>
      </c>
      <c r="W63" s="23">
        <v>27</v>
      </c>
      <c r="X63" s="23">
        <f t="shared" si="6"/>
        <v>12</v>
      </c>
      <c r="Z63" s="8">
        <f t="shared" si="11"/>
        <v>34</v>
      </c>
      <c r="AA63" s="8">
        <v>6981</v>
      </c>
      <c r="AB63" s="8" t="s">
        <v>40</v>
      </c>
      <c r="AC63" s="25">
        <v>49410</v>
      </c>
      <c r="AD63" s="7">
        <v>90</v>
      </c>
      <c r="AE63" s="7">
        <v>39477</v>
      </c>
      <c r="AF63" s="25">
        <v>9933</v>
      </c>
      <c r="AG63" s="8">
        <v>21</v>
      </c>
      <c r="AI63" s="24">
        <v>57</v>
      </c>
      <c r="AJ63" s="23">
        <v>4</v>
      </c>
      <c r="AK63" s="24">
        <v>34</v>
      </c>
      <c r="AL63" s="23">
        <v>27</v>
      </c>
      <c r="AM63" s="8">
        <f t="shared" si="7"/>
        <v>39</v>
      </c>
      <c r="AO63" s="8">
        <f t="shared" si="12"/>
        <v>34</v>
      </c>
      <c r="AP63" s="23">
        <v>2599</v>
      </c>
      <c r="AQ63" s="23" t="s">
        <v>94</v>
      </c>
      <c r="AR63" s="26">
        <v>59268</v>
      </c>
      <c r="AS63" s="14">
        <v>132</v>
      </c>
      <c r="AT63" s="14">
        <v>53951</v>
      </c>
      <c r="AU63" s="26">
        <v>5317</v>
      </c>
      <c r="AV63" s="8">
        <v>26</v>
      </c>
    </row>
    <row r="64" spans="1:48">
      <c r="A64" s="8">
        <v>4608</v>
      </c>
      <c r="B64" s="8" t="s">
        <v>101</v>
      </c>
      <c r="C64" s="9">
        <v>57504</v>
      </c>
      <c r="D64" s="9">
        <v>96</v>
      </c>
      <c r="E64" s="9">
        <f t="shared" si="0"/>
        <v>41545</v>
      </c>
      <c r="F64" s="9">
        <f t="shared" si="3"/>
        <v>15959</v>
      </c>
      <c r="G64" s="9">
        <f t="shared" si="8"/>
        <v>35</v>
      </c>
      <c r="I64" s="23">
        <v>8472</v>
      </c>
      <c r="J64" s="23" t="s">
        <v>99</v>
      </c>
      <c r="K64" s="24">
        <v>26447</v>
      </c>
      <c r="L64" s="24">
        <v>53</v>
      </c>
      <c r="M64" s="24">
        <v>26726</v>
      </c>
      <c r="N64" s="24">
        <v>-279</v>
      </c>
      <c r="O64" s="9">
        <v>60</v>
      </c>
      <c r="P64" s="24">
        <f t="shared" si="4"/>
        <v>1</v>
      </c>
      <c r="Q64" s="24">
        <f t="shared" si="9"/>
        <v>35</v>
      </c>
      <c r="R64" s="24">
        <f t="shared" si="5"/>
        <v>26</v>
      </c>
      <c r="T64" s="24">
        <v>60</v>
      </c>
      <c r="U64" s="23">
        <v>1</v>
      </c>
      <c r="V64" s="24">
        <v>35</v>
      </c>
      <c r="W64" s="23">
        <v>26</v>
      </c>
      <c r="X64" s="23">
        <f t="shared" si="6"/>
        <v>6</v>
      </c>
      <c r="Z64" s="8">
        <f t="shared" si="11"/>
        <v>35</v>
      </c>
      <c r="AA64" s="8">
        <v>7589</v>
      </c>
      <c r="AB64" s="8" t="s">
        <v>50</v>
      </c>
      <c r="AC64" s="25">
        <v>36427</v>
      </c>
      <c r="AD64" s="7">
        <v>73</v>
      </c>
      <c r="AE64" s="7">
        <v>33618</v>
      </c>
      <c r="AF64" s="25">
        <v>2809</v>
      </c>
      <c r="AG64" s="8">
        <v>21</v>
      </c>
      <c r="AI64" s="24">
        <v>60</v>
      </c>
      <c r="AJ64" s="23">
        <v>1</v>
      </c>
      <c r="AK64" s="24">
        <v>35</v>
      </c>
      <c r="AL64" s="23">
        <v>26</v>
      </c>
      <c r="AM64" s="8">
        <f t="shared" si="7"/>
        <v>39</v>
      </c>
      <c r="AO64" s="8">
        <f t="shared" si="12"/>
        <v>35</v>
      </c>
      <c r="AP64" s="23">
        <v>9015</v>
      </c>
      <c r="AQ64" s="23" t="s">
        <v>54</v>
      </c>
      <c r="AR64" s="26">
        <v>29003</v>
      </c>
      <c r="AS64" s="14">
        <v>97</v>
      </c>
      <c r="AT64" s="14">
        <v>41889</v>
      </c>
      <c r="AU64" s="26">
        <v>-12886</v>
      </c>
      <c r="AV64" s="8">
        <v>26</v>
      </c>
    </row>
    <row r="65" spans="1:48">
      <c r="A65" s="8">
        <v>7984</v>
      </c>
      <c r="B65" s="8" t="s">
        <v>38</v>
      </c>
      <c r="C65" s="9">
        <v>45409</v>
      </c>
      <c r="D65" s="9">
        <v>91</v>
      </c>
      <c r="E65" s="9">
        <f t="shared" si="0"/>
        <v>39822</v>
      </c>
      <c r="F65" s="9">
        <f t="shared" si="3"/>
        <v>5587</v>
      </c>
      <c r="G65" s="9">
        <f t="shared" si="8"/>
        <v>36</v>
      </c>
      <c r="I65" s="23">
        <v>1469</v>
      </c>
      <c r="J65" s="23" t="s">
        <v>66</v>
      </c>
      <c r="K65" s="24">
        <v>34124</v>
      </c>
      <c r="L65" s="24">
        <v>76</v>
      </c>
      <c r="M65" s="24">
        <v>34652</v>
      </c>
      <c r="N65" s="24">
        <v>-528</v>
      </c>
      <c r="O65" s="9">
        <v>45</v>
      </c>
      <c r="P65" s="24">
        <f t="shared" si="4"/>
        <v>16</v>
      </c>
      <c r="Q65" s="24">
        <f t="shared" si="9"/>
        <v>36</v>
      </c>
      <c r="R65" s="24">
        <f t="shared" si="5"/>
        <v>25</v>
      </c>
      <c r="T65" s="24">
        <v>45</v>
      </c>
      <c r="U65" s="23">
        <v>16</v>
      </c>
      <c r="V65" s="24">
        <v>36</v>
      </c>
      <c r="W65" s="23">
        <v>25</v>
      </c>
      <c r="X65" s="23">
        <f t="shared" si="6"/>
        <v>24</v>
      </c>
      <c r="Z65" s="8">
        <f t="shared" si="11"/>
        <v>36</v>
      </c>
      <c r="AA65" s="8">
        <v>4873</v>
      </c>
      <c r="AB65" s="8" t="s">
        <v>90</v>
      </c>
      <c r="AC65" s="25">
        <v>91134</v>
      </c>
      <c r="AD65" s="7">
        <v>166</v>
      </c>
      <c r="AE65" s="7">
        <v>65668</v>
      </c>
      <c r="AF65" s="25">
        <v>25466</v>
      </c>
      <c r="AG65" s="8">
        <v>20</v>
      </c>
      <c r="AI65" s="24">
        <v>45</v>
      </c>
      <c r="AJ65" s="23">
        <v>16</v>
      </c>
      <c r="AK65" s="24">
        <v>36</v>
      </c>
      <c r="AL65" s="23">
        <v>25</v>
      </c>
      <c r="AM65" s="8">
        <f t="shared" si="7"/>
        <v>34</v>
      </c>
      <c r="AO65" s="8">
        <f t="shared" si="12"/>
        <v>36</v>
      </c>
      <c r="AP65" s="23">
        <v>8710</v>
      </c>
      <c r="AQ65" s="23" t="s">
        <v>60</v>
      </c>
      <c r="AR65" s="26">
        <v>15721</v>
      </c>
      <c r="AS65" s="14">
        <v>79</v>
      </c>
      <c r="AT65" s="14">
        <v>35686</v>
      </c>
      <c r="AU65" s="26">
        <v>-19965</v>
      </c>
      <c r="AV65" s="8">
        <v>25</v>
      </c>
    </row>
    <row r="66" spans="1:48">
      <c r="A66" s="8">
        <v>4579</v>
      </c>
      <c r="B66" s="8" t="s">
        <v>39</v>
      </c>
      <c r="C66" s="9">
        <v>49959</v>
      </c>
      <c r="D66" s="9">
        <v>91</v>
      </c>
      <c r="E66" s="9">
        <f t="shared" si="0"/>
        <v>39822</v>
      </c>
      <c r="F66" s="9">
        <f t="shared" si="3"/>
        <v>10137</v>
      </c>
      <c r="G66" s="9">
        <f t="shared" si="8"/>
        <v>37</v>
      </c>
      <c r="I66" s="23">
        <v>3165</v>
      </c>
      <c r="J66" s="23" t="s">
        <v>78</v>
      </c>
      <c r="K66" s="24">
        <v>53466</v>
      </c>
      <c r="L66" s="24">
        <v>134</v>
      </c>
      <c r="M66" s="24">
        <v>54640</v>
      </c>
      <c r="N66" s="24">
        <v>-1174</v>
      </c>
      <c r="O66" s="9">
        <v>19</v>
      </c>
      <c r="P66" s="24">
        <f t="shared" si="4"/>
        <v>42</v>
      </c>
      <c r="Q66" s="24">
        <f t="shared" si="9"/>
        <v>37</v>
      </c>
      <c r="R66" s="24">
        <f t="shared" si="5"/>
        <v>24</v>
      </c>
      <c r="T66" s="24">
        <v>19</v>
      </c>
      <c r="U66" s="23">
        <v>42</v>
      </c>
      <c r="V66" s="24">
        <v>37</v>
      </c>
      <c r="W66" s="23">
        <v>24</v>
      </c>
      <c r="X66" s="23">
        <f t="shared" si="6"/>
        <v>39</v>
      </c>
      <c r="Z66" s="8">
        <f t="shared" si="11"/>
        <v>37</v>
      </c>
      <c r="AA66" s="8">
        <v>3562</v>
      </c>
      <c r="AB66" s="8" t="s">
        <v>86</v>
      </c>
      <c r="AC66" s="25">
        <v>72479</v>
      </c>
      <c r="AD66" s="7">
        <v>121</v>
      </c>
      <c r="AE66" s="7">
        <v>50160</v>
      </c>
      <c r="AF66" s="25">
        <v>22319</v>
      </c>
      <c r="AG66" s="8">
        <v>20</v>
      </c>
      <c r="AI66" s="24">
        <v>19</v>
      </c>
      <c r="AJ66" s="23">
        <v>42</v>
      </c>
      <c r="AK66" s="24">
        <v>37</v>
      </c>
      <c r="AL66" s="23">
        <v>24</v>
      </c>
      <c r="AM66" s="8">
        <f t="shared" si="7"/>
        <v>21</v>
      </c>
      <c r="AO66" s="8">
        <f t="shared" si="12"/>
        <v>37</v>
      </c>
      <c r="AP66" s="23">
        <v>4873</v>
      </c>
      <c r="AQ66" s="23" t="s">
        <v>90</v>
      </c>
      <c r="AR66" s="26">
        <v>91134</v>
      </c>
      <c r="AS66" s="14">
        <v>166</v>
      </c>
      <c r="AT66" s="14">
        <v>65668</v>
      </c>
      <c r="AU66" s="26">
        <v>25466</v>
      </c>
      <c r="AV66" s="8">
        <v>24</v>
      </c>
    </row>
    <row r="67" spans="1:48">
      <c r="A67" s="8">
        <v>6981</v>
      </c>
      <c r="B67" s="8" t="s">
        <v>40</v>
      </c>
      <c r="C67" s="9">
        <v>49410</v>
      </c>
      <c r="D67" s="9">
        <v>90</v>
      </c>
      <c r="E67" s="9">
        <f t="shared" si="0"/>
        <v>39477</v>
      </c>
      <c r="F67" s="9">
        <f t="shared" si="3"/>
        <v>9933</v>
      </c>
      <c r="G67" s="9">
        <f t="shared" si="8"/>
        <v>38</v>
      </c>
      <c r="I67" s="23">
        <v>8569</v>
      </c>
      <c r="J67" s="23" t="s">
        <v>64</v>
      </c>
      <c r="K67" s="24">
        <v>24640</v>
      </c>
      <c r="L67" s="24">
        <v>56</v>
      </c>
      <c r="M67" s="24">
        <v>27760</v>
      </c>
      <c r="N67" s="24">
        <v>-3120</v>
      </c>
      <c r="O67" s="9">
        <v>58</v>
      </c>
      <c r="P67" s="24">
        <f t="shared" si="4"/>
        <v>3</v>
      </c>
      <c r="Q67" s="24">
        <f t="shared" si="9"/>
        <v>38</v>
      </c>
      <c r="R67" s="24">
        <f t="shared" si="5"/>
        <v>23</v>
      </c>
      <c r="T67" s="24">
        <v>58</v>
      </c>
      <c r="U67" s="23">
        <v>3</v>
      </c>
      <c r="V67" s="24">
        <v>38</v>
      </c>
      <c r="W67" s="23">
        <v>23</v>
      </c>
      <c r="X67" s="23">
        <f t="shared" si="6"/>
        <v>11</v>
      </c>
      <c r="Z67" s="8">
        <f t="shared" si="11"/>
        <v>38</v>
      </c>
      <c r="AA67" s="8">
        <v>4608</v>
      </c>
      <c r="AB67" s="8" t="s">
        <v>101</v>
      </c>
      <c r="AC67" s="25">
        <v>57504</v>
      </c>
      <c r="AD67" s="7">
        <v>96</v>
      </c>
      <c r="AE67" s="7">
        <v>41545</v>
      </c>
      <c r="AF67" s="25">
        <v>15959</v>
      </c>
      <c r="AG67" s="8">
        <v>20</v>
      </c>
      <c r="AI67" s="24">
        <v>58</v>
      </c>
      <c r="AJ67" s="23">
        <v>3</v>
      </c>
      <c r="AK67" s="24">
        <v>38</v>
      </c>
      <c r="AL67" s="23">
        <v>23</v>
      </c>
      <c r="AM67" s="8">
        <f t="shared" si="7"/>
        <v>37</v>
      </c>
      <c r="AO67" s="8">
        <f t="shared" si="12"/>
        <v>38</v>
      </c>
      <c r="AP67" s="23">
        <v>5690</v>
      </c>
      <c r="AQ67" s="23" t="s">
        <v>35</v>
      </c>
      <c r="AR67" s="26">
        <v>86327</v>
      </c>
      <c r="AS67" s="14">
        <v>173</v>
      </c>
      <c r="AT67" s="14">
        <v>68080</v>
      </c>
      <c r="AU67" s="26">
        <v>18247</v>
      </c>
      <c r="AV67" s="8">
        <v>22</v>
      </c>
    </row>
    <row r="68" spans="1:48">
      <c r="A68" s="8">
        <v>2069</v>
      </c>
      <c r="B68" s="8" t="s">
        <v>224</v>
      </c>
      <c r="C68" s="9">
        <v>44411</v>
      </c>
      <c r="D68" s="9">
        <v>89</v>
      </c>
      <c r="E68" s="9">
        <f t="shared" si="0"/>
        <v>39132</v>
      </c>
      <c r="F68" s="9">
        <f t="shared" si="3"/>
        <v>5279</v>
      </c>
      <c r="G68" s="9">
        <f t="shared" si="8"/>
        <v>39</v>
      </c>
      <c r="I68" s="23">
        <v>3211</v>
      </c>
      <c r="J68" s="23" t="s">
        <v>70</v>
      </c>
      <c r="K68" s="24">
        <v>17641</v>
      </c>
      <c r="L68" s="24">
        <v>59</v>
      </c>
      <c r="M68" s="24">
        <v>28794</v>
      </c>
      <c r="N68" s="24">
        <v>-11153</v>
      </c>
      <c r="O68" s="9">
        <v>56</v>
      </c>
      <c r="P68" s="24">
        <f t="shared" si="4"/>
        <v>5</v>
      </c>
      <c r="Q68" s="24">
        <f t="shared" si="9"/>
        <v>39</v>
      </c>
      <c r="R68" s="24">
        <f t="shared" si="5"/>
        <v>22</v>
      </c>
      <c r="T68" s="24">
        <v>56</v>
      </c>
      <c r="U68" s="23">
        <v>5</v>
      </c>
      <c r="V68" s="24">
        <v>39</v>
      </c>
      <c r="W68" s="23">
        <v>22</v>
      </c>
      <c r="X68" s="23">
        <f t="shared" si="6"/>
        <v>14</v>
      </c>
      <c r="Z68" s="8">
        <f t="shared" si="11"/>
        <v>39</v>
      </c>
      <c r="AA68" s="8">
        <v>8557</v>
      </c>
      <c r="AB68" s="8" t="s">
        <v>68</v>
      </c>
      <c r="AC68" s="25">
        <v>12537</v>
      </c>
      <c r="AD68" s="7">
        <v>63</v>
      </c>
      <c r="AE68" s="7">
        <v>30172</v>
      </c>
      <c r="AF68" s="25">
        <v>-17635</v>
      </c>
      <c r="AG68" s="8">
        <v>20</v>
      </c>
      <c r="AI68" s="24">
        <v>56</v>
      </c>
      <c r="AJ68" s="23">
        <v>5</v>
      </c>
      <c r="AK68" s="24">
        <v>39</v>
      </c>
      <c r="AL68" s="23">
        <v>22</v>
      </c>
      <c r="AM68" s="8">
        <f t="shared" si="7"/>
        <v>35</v>
      </c>
      <c r="AO68" s="8">
        <f t="shared" si="12"/>
        <v>39</v>
      </c>
      <c r="AP68" s="23">
        <v>9164</v>
      </c>
      <c r="AQ68" s="23" t="s">
        <v>58</v>
      </c>
      <c r="AR68" s="26">
        <v>12069</v>
      </c>
      <c r="AS68" s="14">
        <v>81</v>
      </c>
      <c r="AT68" s="14">
        <v>36375</v>
      </c>
      <c r="AU68" s="26">
        <v>-24306</v>
      </c>
      <c r="AV68" s="8">
        <v>22</v>
      </c>
    </row>
    <row r="69" spans="1:48">
      <c r="A69" s="8">
        <v>6045</v>
      </c>
      <c r="B69" s="8" t="s">
        <v>225</v>
      </c>
      <c r="C69" s="9">
        <v>43912</v>
      </c>
      <c r="D69" s="9">
        <v>88</v>
      </c>
      <c r="E69" s="9">
        <f t="shared" si="0"/>
        <v>38788</v>
      </c>
      <c r="F69" s="9">
        <f t="shared" si="3"/>
        <v>5124</v>
      </c>
      <c r="G69" s="9">
        <f t="shared" si="8"/>
        <v>40</v>
      </c>
      <c r="I69" s="23">
        <v>9015</v>
      </c>
      <c r="J69" s="23" t="s">
        <v>54</v>
      </c>
      <c r="K69" s="24">
        <v>29003</v>
      </c>
      <c r="L69" s="24">
        <v>97</v>
      </c>
      <c r="M69" s="24">
        <v>41889</v>
      </c>
      <c r="N69" s="24">
        <v>-12886</v>
      </c>
      <c r="O69" s="9">
        <v>33</v>
      </c>
      <c r="P69" s="24">
        <f t="shared" si="4"/>
        <v>28</v>
      </c>
      <c r="Q69" s="24">
        <f t="shared" si="9"/>
        <v>40</v>
      </c>
      <c r="R69" s="24">
        <f t="shared" si="5"/>
        <v>21</v>
      </c>
      <c r="T69" s="24">
        <v>33</v>
      </c>
      <c r="U69" s="23">
        <v>28</v>
      </c>
      <c r="V69" s="24">
        <v>40</v>
      </c>
      <c r="W69" s="23">
        <v>21</v>
      </c>
      <c r="X69" s="23">
        <f t="shared" si="6"/>
        <v>33</v>
      </c>
      <c r="Z69" s="8">
        <f t="shared" si="11"/>
        <v>40</v>
      </c>
      <c r="AA69" s="8">
        <v>1235</v>
      </c>
      <c r="AB69" s="8" t="s">
        <v>87</v>
      </c>
      <c r="AC69" s="25">
        <v>74276</v>
      </c>
      <c r="AD69" s="7">
        <v>124</v>
      </c>
      <c r="AE69" s="7">
        <v>51194</v>
      </c>
      <c r="AF69" s="25">
        <v>23082</v>
      </c>
      <c r="AG69" s="8">
        <v>19</v>
      </c>
      <c r="AI69" s="24">
        <v>33</v>
      </c>
      <c r="AJ69" s="23">
        <v>28</v>
      </c>
      <c r="AK69" s="24">
        <v>40</v>
      </c>
      <c r="AL69" s="23">
        <v>21</v>
      </c>
      <c r="AM69" s="8">
        <f t="shared" si="7"/>
        <v>26</v>
      </c>
      <c r="AO69" s="8">
        <f t="shared" si="12"/>
        <v>40</v>
      </c>
      <c r="AP69" s="23">
        <v>3165</v>
      </c>
      <c r="AQ69" s="23" t="s">
        <v>78</v>
      </c>
      <c r="AR69" s="26">
        <v>53466</v>
      </c>
      <c r="AS69" s="14">
        <v>134</v>
      </c>
      <c r="AT69" s="14">
        <v>54640</v>
      </c>
      <c r="AU69" s="26">
        <v>-1174</v>
      </c>
      <c r="AV69" s="8">
        <v>21</v>
      </c>
    </row>
    <row r="70" spans="1:48">
      <c r="A70" s="8">
        <v>8735</v>
      </c>
      <c r="B70" s="8" t="s">
        <v>226</v>
      </c>
      <c r="C70" s="9">
        <v>20667</v>
      </c>
      <c r="D70" s="9">
        <v>83</v>
      </c>
      <c r="E70" s="9">
        <f t="shared" si="0"/>
        <v>37065</v>
      </c>
      <c r="F70" s="9">
        <f t="shared" si="3"/>
        <v>-16398</v>
      </c>
      <c r="G70" s="9">
        <f t="shared" si="8"/>
        <v>41</v>
      </c>
      <c r="I70" s="23">
        <v>8735</v>
      </c>
      <c r="J70" s="23" t="s">
        <v>56</v>
      </c>
      <c r="K70" s="24">
        <v>20667</v>
      </c>
      <c r="L70" s="24">
        <v>83</v>
      </c>
      <c r="M70" s="24">
        <v>37065</v>
      </c>
      <c r="N70" s="24">
        <v>-16398</v>
      </c>
      <c r="O70" s="9">
        <v>41</v>
      </c>
      <c r="P70" s="24">
        <f t="shared" si="4"/>
        <v>20</v>
      </c>
      <c r="Q70" s="24">
        <f t="shared" si="9"/>
        <v>41</v>
      </c>
      <c r="R70" s="24">
        <f t="shared" si="5"/>
        <v>20</v>
      </c>
      <c r="T70" s="24">
        <v>41</v>
      </c>
      <c r="U70" s="23">
        <v>20</v>
      </c>
      <c r="V70" s="24">
        <v>41</v>
      </c>
      <c r="W70" s="23">
        <v>20</v>
      </c>
      <c r="X70" s="23">
        <f t="shared" si="6"/>
        <v>29</v>
      </c>
      <c r="Z70" s="8">
        <f t="shared" si="11"/>
        <v>41</v>
      </c>
      <c r="AA70" s="8">
        <v>1423</v>
      </c>
      <c r="AB70" s="8" t="s">
        <v>7</v>
      </c>
      <c r="AC70" s="25">
        <v>11940</v>
      </c>
      <c r="AD70" s="7">
        <v>60</v>
      </c>
      <c r="AE70" s="7">
        <v>29138</v>
      </c>
      <c r="AF70" s="25">
        <v>-17198</v>
      </c>
      <c r="AG70" s="8">
        <v>19</v>
      </c>
      <c r="AI70" s="24">
        <v>41</v>
      </c>
      <c r="AJ70" s="23">
        <v>20</v>
      </c>
      <c r="AK70" s="24">
        <v>41</v>
      </c>
      <c r="AL70" s="23">
        <v>20</v>
      </c>
      <c r="AM70" s="8">
        <f t="shared" si="7"/>
        <v>29</v>
      </c>
      <c r="AO70" s="8">
        <f t="shared" si="12"/>
        <v>41</v>
      </c>
      <c r="AP70" s="23">
        <v>3291</v>
      </c>
      <c r="AQ70" s="23" t="s">
        <v>32</v>
      </c>
      <c r="AR70" s="26">
        <v>108283</v>
      </c>
      <c r="AS70" s="14">
        <v>217</v>
      </c>
      <c r="AT70" s="14">
        <v>83243</v>
      </c>
      <c r="AU70" s="26">
        <v>25040</v>
      </c>
      <c r="AV70" s="8">
        <v>20</v>
      </c>
    </row>
    <row r="71" spans="1:48">
      <c r="A71" s="8">
        <v>9164</v>
      </c>
      <c r="B71" s="8" t="s">
        <v>59</v>
      </c>
      <c r="C71" s="9">
        <v>12069</v>
      </c>
      <c r="D71" s="9">
        <v>81</v>
      </c>
      <c r="E71" s="9">
        <f t="shared" si="0"/>
        <v>36375</v>
      </c>
      <c r="F71" s="9">
        <f t="shared" si="3"/>
        <v>-24306</v>
      </c>
      <c r="G71" s="9">
        <f t="shared" si="8"/>
        <v>42</v>
      </c>
      <c r="I71" s="23">
        <v>8558</v>
      </c>
      <c r="J71" s="23" t="s">
        <v>69</v>
      </c>
      <c r="K71" s="24">
        <v>10945</v>
      </c>
      <c r="L71" s="24">
        <v>55</v>
      </c>
      <c r="M71" s="24">
        <v>27415</v>
      </c>
      <c r="N71" s="24">
        <v>-16470</v>
      </c>
      <c r="O71" s="9">
        <v>59</v>
      </c>
      <c r="P71" s="24">
        <f t="shared" si="4"/>
        <v>2</v>
      </c>
      <c r="Q71" s="24">
        <f t="shared" si="9"/>
        <v>42</v>
      </c>
      <c r="R71" s="24">
        <f t="shared" si="5"/>
        <v>19</v>
      </c>
      <c r="T71" s="24">
        <v>59</v>
      </c>
      <c r="U71" s="23">
        <v>2</v>
      </c>
      <c r="V71" s="24">
        <v>42</v>
      </c>
      <c r="W71" s="23">
        <v>19</v>
      </c>
      <c r="X71" s="23">
        <f t="shared" si="6"/>
        <v>9</v>
      </c>
      <c r="Z71" s="8">
        <f t="shared" si="11"/>
        <v>42</v>
      </c>
      <c r="AA71" s="8">
        <v>4735</v>
      </c>
      <c r="AB71" s="8" t="s">
        <v>48</v>
      </c>
      <c r="AC71" s="25">
        <v>41175</v>
      </c>
      <c r="AD71" s="7">
        <v>75</v>
      </c>
      <c r="AE71" s="7">
        <v>34308</v>
      </c>
      <c r="AF71" s="25">
        <v>6867</v>
      </c>
      <c r="AG71" s="8">
        <v>18</v>
      </c>
      <c r="AI71" s="24">
        <v>59</v>
      </c>
      <c r="AJ71" s="23">
        <v>2</v>
      </c>
      <c r="AK71" s="24">
        <v>42</v>
      </c>
      <c r="AL71" s="23">
        <v>19</v>
      </c>
      <c r="AM71" s="8">
        <f t="shared" si="7"/>
        <v>33</v>
      </c>
      <c r="AO71" s="8">
        <f t="shared" si="12"/>
        <v>42</v>
      </c>
      <c r="AP71" s="23">
        <v>5208</v>
      </c>
      <c r="AQ71" s="23" t="s">
        <v>30</v>
      </c>
      <c r="AR71" s="26">
        <v>20696</v>
      </c>
      <c r="AS71" s="14">
        <v>104</v>
      </c>
      <c r="AT71" s="14">
        <v>44302</v>
      </c>
      <c r="AU71" s="26">
        <v>-23606</v>
      </c>
      <c r="AV71" s="8">
        <v>20</v>
      </c>
    </row>
    <row r="72" spans="1:48">
      <c r="A72" s="8">
        <v>8710</v>
      </c>
      <c r="B72" s="8" t="s">
        <v>61</v>
      </c>
      <c r="C72" s="9">
        <v>15721</v>
      </c>
      <c r="D72" s="9">
        <v>79</v>
      </c>
      <c r="E72" s="9">
        <f t="shared" si="0"/>
        <v>35686</v>
      </c>
      <c r="F72" s="9">
        <f t="shared" si="3"/>
        <v>-19965</v>
      </c>
      <c r="G72" s="9">
        <f t="shared" si="8"/>
        <v>43</v>
      </c>
      <c r="I72" s="23">
        <v>1423</v>
      </c>
      <c r="J72" s="23" t="s">
        <v>7</v>
      </c>
      <c r="K72" s="24">
        <v>11940</v>
      </c>
      <c r="L72" s="24">
        <v>60</v>
      </c>
      <c r="M72" s="24">
        <v>29138</v>
      </c>
      <c r="N72" s="24">
        <v>-17198</v>
      </c>
      <c r="O72" s="9">
        <v>53</v>
      </c>
      <c r="P72" s="24">
        <f t="shared" si="4"/>
        <v>8</v>
      </c>
      <c r="Q72" s="24">
        <f t="shared" si="9"/>
        <v>43</v>
      </c>
      <c r="R72" s="24">
        <f t="shared" si="5"/>
        <v>18</v>
      </c>
      <c r="T72" s="24">
        <v>53</v>
      </c>
      <c r="U72" s="23">
        <v>8</v>
      </c>
      <c r="V72" s="24">
        <v>43</v>
      </c>
      <c r="W72" s="23">
        <v>18</v>
      </c>
      <c r="X72" s="23">
        <f t="shared" si="6"/>
        <v>19</v>
      </c>
      <c r="Z72" s="8">
        <f t="shared" si="11"/>
        <v>43</v>
      </c>
      <c r="AA72" s="8">
        <v>4578</v>
      </c>
      <c r="AB72" s="8" t="s">
        <v>75</v>
      </c>
      <c r="AC72" s="25">
        <v>36234</v>
      </c>
      <c r="AD72" s="7">
        <v>66</v>
      </c>
      <c r="AE72" s="7">
        <v>31206</v>
      </c>
      <c r="AF72" s="25">
        <v>5028</v>
      </c>
      <c r="AG72" s="8">
        <v>18</v>
      </c>
      <c r="AI72" s="24">
        <v>53</v>
      </c>
      <c r="AJ72" s="23">
        <v>8</v>
      </c>
      <c r="AK72" s="24">
        <v>43</v>
      </c>
      <c r="AL72" s="23">
        <v>18</v>
      </c>
      <c r="AM72" s="8">
        <f t="shared" si="7"/>
        <v>31</v>
      </c>
      <c r="AO72" s="8">
        <f t="shared" si="12"/>
        <v>43</v>
      </c>
      <c r="AP72" s="23">
        <v>5598</v>
      </c>
      <c r="AQ72" s="23" t="s">
        <v>23</v>
      </c>
      <c r="AR72" s="26">
        <v>117963</v>
      </c>
      <c r="AS72" s="14">
        <v>257</v>
      </c>
      <c r="AT72" s="14">
        <v>97028</v>
      </c>
      <c r="AU72" s="26">
        <v>20935</v>
      </c>
      <c r="AV72" s="8">
        <v>19</v>
      </c>
    </row>
    <row r="73" spans="1:48">
      <c r="A73" s="8">
        <v>3628</v>
      </c>
      <c r="B73" s="8" t="s">
        <v>63</v>
      </c>
      <c r="C73" s="9">
        <v>38922</v>
      </c>
      <c r="D73" s="9">
        <v>78</v>
      </c>
      <c r="E73" s="9">
        <f t="shared" si="0"/>
        <v>35342</v>
      </c>
      <c r="F73" s="9">
        <f t="shared" si="3"/>
        <v>3580</v>
      </c>
      <c r="G73" s="9">
        <f t="shared" si="8"/>
        <v>44</v>
      </c>
      <c r="I73" s="23">
        <v>2507</v>
      </c>
      <c r="J73" s="23" t="s">
        <v>33</v>
      </c>
      <c r="K73" s="24">
        <v>58604</v>
      </c>
      <c r="L73" s="24">
        <v>196</v>
      </c>
      <c r="M73" s="24">
        <v>76006</v>
      </c>
      <c r="N73" s="24">
        <v>-17402</v>
      </c>
      <c r="O73" s="24">
        <v>9</v>
      </c>
      <c r="P73" s="24">
        <f t="shared" si="4"/>
        <v>52</v>
      </c>
      <c r="Q73" s="24">
        <f t="shared" si="9"/>
        <v>44</v>
      </c>
      <c r="R73" s="24">
        <f t="shared" si="5"/>
        <v>17</v>
      </c>
      <c r="T73" s="24">
        <v>9</v>
      </c>
      <c r="U73" s="23">
        <v>52</v>
      </c>
      <c r="V73" s="24">
        <v>44</v>
      </c>
      <c r="W73" s="23">
        <v>17</v>
      </c>
      <c r="X73" s="23">
        <f t="shared" si="6"/>
        <v>48</v>
      </c>
      <c r="Z73" s="8">
        <f t="shared" si="11"/>
        <v>44</v>
      </c>
      <c r="AA73" s="8">
        <v>4697</v>
      </c>
      <c r="AB73" s="8" t="s">
        <v>37</v>
      </c>
      <c r="AC73" s="25">
        <v>31936</v>
      </c>
      <c r="AD73" s="7">
        <v>64</v>
      </c>
      <c r="AE73" s="7">
        <v>30517</v>
      </c>
      <c r="AF73" s="25">
        <v>1419</v>
      </c>
      <c r="AG73" s="8">
        <v>18</v>
      </c>
      <c r="AI73" s="24">
        <v>9</v>
      </c>
      <c r="AJ73" s="23">
        <v>52</v>
      </c>
      <c r="AK73" s="24">
        <v>44</v>
      </c>
      <c r="AL73" s="23">
        <v>17</v>
      </c>
      <c r="AM73" s="8">
        <f t="shared" si="7"/>
        <v>12</v>
      </c>
      <c r="AO73" s="8">
        <f t="shared" si="12"/>
        <v>44</v>
      </c>
      <c r="AP73" s="23">
        <v>1205</v>
      </c>
      <c r="AQ73" s="23" t="s">
        <v>28</v>
      </c>
      <c r="AR73" s="26">
        <v>21293</v>
      </c>
      <c r="AS73" s="14">
        <v>107</v>
      </c>
      <c r="AT73" s="14">
        <v>45335</v>
      </c>
      <c r="AU73" s="26">
        <v>-24042</v>
      </c>
      <c r="AV73" s="8">
        <v>19</v>
      </c>
    </row>
    <row r="74" spans="1:48">
      <c r="A74" s="8">
        <v>1469</v>
      </c>
      <c r="B74" s="8" t="s">
        <v>227</v>
      </c>
      <c r="C74" s="9">
        <v>34124</v>
      </c>
      <c r="D74" s="9">
        <v>76</v>
      </c>
      <c r="E74" s="9">
        <f t="shared" si="0"/>
        <v>34652</v>
      </c>
      <c r="F74" s="9">
        <f t="shared" si="3"/>
        <v>-528</v>
      </c>
      <c r="G74" s="9">
        <f t="shared" si="8"/>
        <v>45</v>
      </c>
      <c r="I74" s="23">
        <v>8557</v>
      </c>
      <c r="J74" s="23" t="s">
        <v>68</v>
      </c>
      <c r="K74" s="24">
        <v>12537</v>
      </c>
      <c r="L74" s="24">
        <v>63</v>
      </c>
      <c r="M74" s="24">
        <v>30172</v>
      </c>
      <c r="N74" s="24">
        <v>-17635</v>
      </c>
      <c r="O74" s="9">
        <v>52</v>
      </c>
      <c r="P74" s="24">
        <f t="shared" si="4"/>
        <v>9</v>
      </c>
      <c r="Q74" s="24">
        <f t="shared" si="9"/>
        <v>45</v>
      </c>
      <c r="R74" s="24">
        <f t="shared" si="5"/>
        <v>16</v>
      </c>
      <c r="T74" s="24">
        <v>52</v>
      </c>
      <c r="U74" s="23">
        <v>9</v>
      </c>
      <c r="V74" s="24">
        <v>45</v>
      </c>
      <c r="W74" s="23">
        <v>16</v>
      </c>
      <c r="X74" s="23">
        <f t="shared" si="6"/>
        <v>20</v>
      </c>
      <c r="Z74" s="8">
        <f t="shared" si="11"/>
        <v>45</v>
      </c>
      <c r="AA74" s="8">
        <v>2987</v>
      </c>
      <c r="AB74" s="8" t="s">
        <v>20</v>
      </c>
      <c r="AC74" s="25">
        <v>148203</v>
      </c>
      <c r="AD74" s="7">
        <v>297</v>
      </c>
      <c r="AE74" s="7">
        <v>110812</v>
      </c>
      <c r="AF74" s="25">
        <v>37391</v>
      </c>
      <c r="AG74" s="8">
        <v>17</v>
      </c>
      <c r="AI74" s="24">
        <v>52</v>
      </c>
      <c r="AJ74" s="23">
        <v>9</v>
      </c>
      <c r="AK74" s="24">
        <v>45</v>
      </c>
      <c r="AL74" s="23">
        <v>16</v>
      </c>
      <c r="AM74" s="8">
        <f t="shared" si="7"/>
        <v>29</v>
      </c>
      <c r="AO74" s="8">
        <f t="shared" si="12"/>
        <v>45</v>
      </c>
      <c r="AP74" s="23">
        <v>7684</v>
      </c>
      <c r="AQ74" s="23" t="s">
        <v>26</v>
      </c>
      <c r="AR74" s="26">
        <v>22288</v>
      </c>
      <c r="AS74" s="14">
        <v>112</v>
      </c>
      <c r="AT74" s="14">
        <v>47059</v>
      </c>
      <c r="AU74" s="26">
        <v>-24771</v>
      </c>
      <c r="AV74" s="8">
        <v>18</v>
      </c>
    </row>
    <row r="75" spans="1:48">
      <c r="A75" s="8">
        <v>4735</v>
      </c>
      <c r="B75" s="8" t="s">
        <v>48</v>
      </c>
      <c r="C75" s="9">
        <v>41175</v>
      </c>
      <c r="D75" s="9">
        <v>75</v>
      </c>
      <c r="E75" s="9">
        <f t="shared" si="0"/>
        <v>34308</v>
      </c>
      <c r="F75" s="9">
        <f t="shared" si="3"/>
        <v>6867</v>
      </c>
      <c r="G75" s="9">
        <f t="shared" si="8"/>
        <v>46</v>
      </c>
      <c r="I75" s="23">
        <v>8710</v>
      </c>
      <c r="J75" s="23" t="s">
        <v>60</v>
      </c>
      <c r="K75" s="24">
        <v>15721</v>
      </c>
      <c r="L75" s="24">
        <v>79</v>
      </c>
      <c r="M75" s="24">
        <v>35686</v>
      </c>
      <c r="N75" s="24">
        <v>-19965</v>
      </c>
      <c r="O75" s="9">
        <v>43</v>
      </c>
      <c r="P75" s="24">
        <f t="shared" si="4"/>
        <v>18</v>
      </c>
      <c r="Q75" s="24">
        <f t="shared" si="9"/>
        <v>46</v>
      </c>
      <c r="R75" s="24">
        <f t="shared" si="5"/>
        <v>15</v>
      </c>
      <c r="T75" s="24">
        <v>43</v>
      </c>
      <c r="U75" s="23">
        <v>18</v>
      </c>
      <c r="V75" s="24">
        <v>46</v>
      </c>
      <c r="W75" s="23">
        <v>15</v>
      </c>
      <c r="X75" s="23">
        <f t="shared" si="6"/>
        <v>29</v>
      </c>
      <c r="Z75" s="8">
        <f t="shared" si="11"/>
        <v>46</v>
      </c>
      <c r="AA75" s="8">
        <v>1244</v>
      </c>
      <c r="AB75" s="8" t="s">
        <v>92</v>
      </c>
      <c r="AC75" s="25">
        <v>81125</v>
      </c>
      <c r="AD75" s="7">
        <v>125</v>
      </c>
      <c r="AE75" s="7">
        <v>51539</v>
      </c>
      <c r="AF75" s="25">
        <v>29586</v>
      </c>
      <c r="AG75" s="8">
        <v>17</v>
      </c>
      <c r="AI75" s="24">
        <v>43</v>
      </c>
      <c r="AJ75" s="23">
        <v>18</v>
      </c>
      <c r="AK75" s="24">
        <v>46</v>
      </c>
      <c r="AL75" s="23">
        <v>15</v>
      </c>
      <c r="AM75" s="8">
        <f t="shared" si="7"/>
        <v>25</v>
      </c>
      <c r="AO75" s="8">
        <f t="shared" si="12"/>
        <v>46</v>
      </c>
      <c r="AP75" s="23">
        <v>2987</v>
      </c>
      <c r="AQ75" s="23" t="s">
        <v>20</v>
      </c>
      <c r="AR75" s="26">
        <v>148203</v>
      </c>
      <c r="AS75" s="14">
        <v>297</v>
      </c>
      <c r="AT75" s="14">
        <v>110812</v>
      </c>
      <c r="AU75" s="26">
        <v>37391</v>
      </c>
      <c r="AV75" s="8">
        <v>17</v>
      </c>
    </row>
    <row r="76" spans="1:48">
      <c r="A76" s="8">
        <v>7589</v>
      </c>
      <c r="B76" s="8" t="s">
        <v>51</v>
      </c>
      <c r="C76" s="9">
        <v>36427</v>
      </c>
      <c r="D76" s="9">
        <v>73</v>
      </c>
      <c r="E76" s="9">
        <f t="shared" si="0"/>
        <v>33618</v>
      </c>
      <c r="F76" s="9">
        <f t="shared" si="3"/>
        <v>2809</v>
      </c>
      <c r="G76" s="9">
        <f t="shared" si="8"/>
        <v>47</v>
      </c>
      <c r="I76" s="23">
        <v>5208</v>
      </c>
      <c r="J76" s="23" t="s">
        <v>30</v>
      </c>
      <c r="K76" s="24">
        <v>20696</v>
      </c>
      <c r="L76" s="24">
        <v>104</v>
      </c>
      <c r="M76" s="24">
        <v>44302</v>
      </c>
      <c r="N76" s="24">
        <v>-23606</v>
      </c>
      <c r="O76" s="9">
        <v>30</v>
      </c>
      <c r="P76" s="24">
        <f t="shared" si="4"/>
        <v>31</v>
      </c>
      <c r="Q76" s="24">
        <f t="shared" si="9"/>
        <v>47</v>
      </c>
      <c r="R76" s="24">
        <f t="shared" si="5"/>
        <v>14</v>
      </c>
      <c r="T76" s="24">
        <v>30</v>
      </c>
      <c r="U76" s="23">
        <v>31</v>
      </c>
      <c r="V76" s="24">
        <v>47</v>
      </c>
      <c r="W76" s="23">
        <v>14</v>
      </c>
      <c r="X76" s="23">
        <f t="shared" si="6"/>
        <v>38</v>
      </c>
      <c r="Z76" s="8">
        <f t="shared" si="11"/>
        <v>47</v>
      </c>
      <c r="AA76" s="8">
        <v>2301</v>
      </c>
      <c r="AB76" s="8" t="s">
        <v>72</v>
      </c>
      <c r="AC76" s="25">
        <v>38979</v>
      </c>
      <c r="AD76" s="7">
        <v>71</v>
      </c>
      <c r="AE76" s="7">
        <v>32929</v>
      </c>
      <c r="AF76" s="25">
        <v>6050</v>
      </c>
      <c r="AG76" s="8">
        <v>17</v>
      </c>
      <c r="AI76" s="24">
        <v>30</v>
      </c>
      <c r="AJ76" s="23">
        <v>31</v>
      </c>
      <c r="AK76" s="24">
        <v>47</v>
      </c>
      <c r="AL76" s="23">
        <v>14</v>
      </c>
      <c r="AM76" s="8">
        <f t="shared" si="7"/>
        <v>20</v>
      </c>
      <c r="AO76" s="8">
        <f t="shared" si="12"/>
        <v>47</v>
      </c>
      <c r="AP76" s="23">
        <v>3654</v>
      </c>
      <c r="AQ76" s="23" t="s">
        <v>84</v>
      </c>
      <c r="AR76" s="26">
        <v>206973</v>
      </c>
      <c r="AS76" s="14">
        <v>377</v>
      </c>
      <c r="AT76" s="14">
        <v>138382</v>
      </c>
      <c r="AU76" s="26">
        <v>68591</v>
      </c>
      <c r="AV76" s="8">
        <v>15</v>
      </c>
    </row>
    <row r="77" spans="1:48">
      <c r="A77" s="8">
        <v>4078</v>
      </c>
      <c r="B77" s="8" t="s">
        <v>95</v>
      </c>
      <c r="C77" s="9">
        <v>51027</v>
      </c>
      <c r="D77" s="9">
        <v>73</v>
      </c>
      <c r="E77" s="9">
        <f t="shared" si="0"/>
        <v>33618</v>
      </c>
      <c r="F77" s="9">
        <f t="shared" si="3"/>
        <v>17409</v>
      </c>
      <c r="G77" s="9">
        <f t="shared" si="8"/>
        <v>48</v>
      </c>
      <c r="I77" s="23">
        <v>1205</v>
      </c>
      <c r="J77" s="23" t="s">
        <v>28</v>
      </c>
      <c r="K77" s="24">
        <v>21293</v>
      </c>
      <c r="L77" s="24">
        <v>107</v>
      </c>
      <c r="M77" s="24">
        <v>45335</v>
      </c>
      <c r="N77" s="24">
        <v>-24042</v>
      </c>
      <c r="O77" s="9">
        <v>29</v>
      </c>
      <c r="P77" s="24">
        <f t="shared" si="4"/>
        <v>32</v>
      </c>
      <c r="Q77" s="24">
        <f t="shared" si="9"/>
        <v>48</v>
      </c>
      <c r="R77" s="24">
        <f t="shared" si="5"/>
        <v>13</v>
      </c>
      <c r="T77" s="24">
        <v>29</v>
      </c>
      <c r="U77" s="23">
        <v>32</v>
      </c>
      <c r="V77" s="24">
        <v>48</v>
      </c>
      <c r="W77" s="23">
        <v>13</v>
      </c>
      <c r="X77" s="23">
        <f t="shared" si="6"/>
        <v>39</v>
      </c>
      <c r="Z77" s="8">
        <f t="shared" si="11"/>
        <v>48</v>
      </c>
      <c r="AA77" s="8">
        <v>4280</v>
      </c>
      <c r="AB77" s="8" t="s">
        <v>88</v>
      </c>
      <c r="AC77" s="25">
        <v>83181</v>
      </c>
      <c r="AD77" s="7">
        <v>119</v>
      </c>
      <c r="AE77" s="7">
        <v>49471</v>
      </c>
      <c r="AF77" s="25">
        <v>33710</v>
      </c>
      <c r="AG77" s="8">
        <v>15</v>
      </c>
      <c r="AI77" s="24">
        <v>29</v>
      </c>
      <c r="AJ77" s="23">
        <v>32</v>
      </c>
      <c r="AK77" s="24">
        <v>48</v>
      </c>
      <c r="AL77" s="23">
        <v>13</v>
      </c>
      <c r="AM77" s="8">
        <f t="shared" si="7"/>
        <v>19</v>
      </c>
      <c r="AO77" s="8">
        <f t="shared" si="12"/>
        <v>48</v>
      </c>
      <c r="AP77" s="23">
        <v>7336</v>
      </c>
      <c r="AQ77" s="23" t="s">
        <v>52</v>
      </c>
      <c r="AR77" s="26">
        <v>9999</v>
      </c>
      <c r="AS77" s="14">
        <v>101</v>
      </c>
      <c r="AT77" s="14">
        <v>43268</v>
      </c>
      <c r="AU77" s="26">
        <v>-33269</v>
      </c>
      <c r="AV77" s="8">
        <v>14</v>
      </c>
    </row>
    <row r="78" spans="1:48">
      <c r="A78" s="8">
        <v>2301</v>
      </c>
      <c r="B78" s="8" t="s">
        <v>72</v>
      </c>
      <c r="C78" s="9">
        <v>38979</v>
      </c>
      <c r="D78" s="9">
        <v>71</v>
      </c>
      <c r="E78" s="9">
        <f t="shared" si="0"/>
        <v>32929</v>
      </c>
      <c r="F78" s="9">
        <f t="shared" si="3"/>
        <v>6050</v>
      </c>
      <c r="G78" s="9">
        <f t="shared" si="8"/>
        <v>49</v>
      </c>
      <c r="I78" s="23">
        <v>9164</v>
      </c>
      <c r="J78" s="23" t="s">
        <v>58</v>
      </c>
      <c r="K78" s="24">
        <v>12069</v>
      </c>
      <c r="L78" s="24">
        <v>81</v>
      </c>
      <c r="M78" s="24">
        <v>36375</v>
      </c>
      <c r="N78" s="24">
        <v>-24306</v>
      </c>
      <c r="O78" s="9">
        <v>42</v>
      </c>
      <c r="P78" s="24">
        <f t="shared" si="4"/>
        <v>19</v>
      </c>
      <c r="Q78" s="24">
        <f t="shared" si="9"/>
        <v>49</v>
      </c>
      <c r="R78" s="24">
        <f t="shared" si="5"/>
        <v>12</v>
      </c>
      <c r="T78" s="24">
        <v>42</v>
      </c>
      <c r="U78" s="23">
        <v>19</v>
      </c>
      <c r="V78" s="24">
        <v>49</v>
      </c>
      <c r="W78" s="23">
        <v>12</v>
      </c>
      <c r="X78" s="23">
        <f t="shared" si="6"/>
        <v>31</v>
      </c>
      <c r="Z78" s="8">
        <f t="shared" si="11"/>
        <v>49</v>
      </c>
      <c r="AA78" s="8">
        <v>4589</v>
      </c>
      <c r="AB78" s="8" t="s">
        <v>82</v>
      </c>
      <c r="AC78" s="25">
        <v>102753</v>
      </c>
      <c r="AD78" s="7">
        <v>147</v>
      </c>
      <c r="AE78" s="7">
        <v>59120</v>
      </c>
      <c r="AF78" s="25">
        <v>43633</v>
      </c>
      <c r="AG78" s="8">
        <v>14</v>
      </c>
      <c r="AI78" s="24">
        <v>42</v>
      </c>
      <c r="AJ78" s="23">
        <v>19</v>
      </c>
      <c r="AK78" s="24">
        <v>49</v>
      </c>
      <c r="AL78" s="23">
        <v>12</v>
      </c>
      <c r="AM78" s="8">
        <f t="shared" si="7"/>
        <v>22</v>
      </c>
      <c r="AO78" s="8">
        <f t="shared" si="12"/>
        <v>49</v>
      </c>
      <c r="AP78" s="23">
        <v>2579</v>
      </c>
      <c r="AQ78" s="23" t="s">
        <v>19</v>
      </c>
      <c r="AR78" s="26">
        <v>192115</v>
      </c>
      <c r="AS78" s="14">
        <v>385</v>
      </c>
      <c r="AT78" s="14">
        <v>141139</v>
      </c>
      <c r="AU78" s="26">
        <v>50976</v>
      </c>
      <c r="AV78" s="8">
        <v>13</v>
      </c>
    </row>
    <row r="79" spans="1:48">
      <c r="A79" s="8">
        <v>4578</v>
      </c>
      <c r="B79" s="8" t="s">
        <v>75</v>
      </c>
      <c r="C79" s="9">
        <v>36234</v>
      </c>
      <c r="D79" s="9">
        <v>66</v>
      </c>
      <c r="E79" s="9">
        <f t="shared" si="0"/>
        <v>31206</v>
      </c>
      <c r="F79" s="9">
        <f t="shared" si="3"/>
        <v>5028</v>
      </c>
      <c r="G79" s="9">
        <f t="shared" si="8"/>
        <v>50</v>
      </c>
      <c r="I79" s="23">
        <v>7684</v>
      </c>
      <c r="J79" s="23" t="s">
        <v>26</v>
      </c>
      <c r="K79" s="24">
        <v>22288</v>
      </c>
      <c r="L79" s="24">
        <v>112</v>
      </c>
      <c r="M79" s="24">
        <v>47059</v>
      </c>
      <c r="N79" s="24">
        <v>-24771</v>
      </c>
      <c r="O79" s="9">
        <v>28</v>
      </c>
      <c r="P79" s="24">
        <f t="shared" si="4"/>
        <v>33</v>
      </c>
      <c r="Q79" s="24">
        <f t="shared" si="9"/>
        <v>50</v>
      </c>
      <c r="R79" s="24">
        <f t="shared" si="5"/>
        <v>11</v>
      </c>
      <c r="T79" s="24">
        <v>28</v>
      </c>
      <c r="U79" s="23">
        <v>33</v>
      </c>
      <c r="V79" s="24">
        <v>50</v>
      </c>
      <c r="W79" s="23">
        <v>11</v>
      </c>
      <c r="X79" s="23">
        <f t="shared" si="6"/>
        <v>41</v>
      </c>
      <c r="Z79" s="8">
        <f t="shared" si="11"/>
        <v>50</v>
      </c>
      <c r="AA79" s="8">
        <v>3211</v>
      </c>
      <c r="AB79" s="8" t="s">
        <v>70</v>
      </c>
      <c r="AC79" s="25">
        <v>17641</v>
      </c>
      <c r="AD79" s="7">
        <v>59</v>
      </c>
      <c r="AE79" s="7">
        <v>28794</v>
      </c>
      <c r="AF79" s="25">
        <v>-11153</v>
      </c>
      <c r="AG79" s="8">
        <v>14</v>
      </c>
      <c r="AI79" s="24">
        <v>28</v>
      </c>
      <c r="AJ79" s="23">
        <v>33</v>
      </c>
      <c r="AK79" s="24">
        <v>50</v>
      </c>
      <c r="AL79" s="23">
        <v>11</v>
      </c>
      <c r="AM79" s="8">
        <f t="shared" si="7"/>
        <v>18</v>
      </c>
      <c r="AO79" s="8">
        <f t="shared" si="12"/>
        <v>50</v>
      </c>
      <c r="AP79" s="23">
        <v>3247</v>
      </c>
      <c r="AQ79" s="23" t="s">
        <v>13</v>
      </c>
      <c r="AR79" s="26">
        <v>26666</v>
      </c>
      <c r="AS79" s="14">
        <v>134</v>
      </c>
      <c r="AT79" s="14">
        <v>54640</v>
      </c>
      <c r="AU79" s="26">
        <v>-27974</v>
      </c>
      <c r="AV79" s="8">
        <v>13</v>
      </c>
    </row>
    <row r="80" spans="1:48">
      <c r="A80" s="8">
        <v>4697</v>
      </c>
      <c r="B80" s="8" t="s">
        <v>38</v>
      </c>
      <c r="C80" s="9">
        <v>31936</v>
      </c>
      <c r="D80" s="9">
        <v>64</v>
      </c>
      <c r="E80" s="9">
        <f t="shared" si="0"/>
        <v>30517</v>
      </c>
      <c r="F80" s="9">
        <f t="shared" si="3"/>
        <v>1419</v>
      </c>
      <c r="G80" s="9">
        <f t="shared" si="8"/>
        <v>51</v>
      </c>
      <c r="I80" s="23">
        <v>3247</v>
      </c>
      <c r="J80" s="23" t="s">
        <v>13</v>
      </c>
      <c r="K80" s="24">
        <v>26666</v>
      </c>
      <c r="L80" s="24">
        <v>134</v>
      </c>
      <c r="M80" s="24">
        <v>54640</v>
      </c>
      <c r="N80" s="24">
        <v>-27974</v>
      </c>
      <c r="O80" s="9">
        <v>18</v>
      </c>
      <c r="P80" s="24">
        <f t="shared" si="4"/>
        <v>43</v>
      </c>
      <c r="Q80" s="24">
        <f t="shared" si="9"/>
        <v>51</v>
      </c>
      <c r="R80" s="24">
        <f t="shared" si="5"/>
        <v>10</v>
      </c>
      <c r="T80" s="24">
        <v>18</v>
      </c>
      <c r="U80" s="23">
        <v>43</v>
      </c>
      <c r="V80" s="24">
        <v>51</v>
      </c>
      <c r="W80" s="23">
        <v>10</v>
      </c>
      <c r="X80" s="23">
        <f t="shared" si="6"/>
        <v>47</v>
      </c>
      <c r="Z80" s="8">
        <f t="shared" si="11"/>
        <v>51</v>
      </c>
      <c r="AA80" s="8">
        <v>2579</v>
      </c>
      <c r="AB80" s="8" t="s">
        <v>19</v>
      </c>
      <c r="AC80" s="25">
        <v>192115</v>
      </c>
      <c r="AD80" s="7">
        <v>385</v>
      </c>
      <c r="AE80" s="7">
        <v>141139</v>
      </c>
      <c r="AF80" s="25">
        <v>50976</v>
      </c>
      <c r="AG80" s="8">
        <v>13</v>
      </c>
      <c r="AI80" s="24">
        <v>18</v>
      </c>
      <c r="AJ80" s="23">
        <v>43</v>
      </c>
      <c r="AK80" s="24">
        <v>51</v>
      </c>
      <c r="AL80" s="23">
        <v>10</v>
      </c>
      <c r="AM80" s="8">
        <f t="shared" si="7"/>
        <v>13</v>
      </c>
      <c r="AO80" s="8">
        <f t="shared" si="12"/>
        <v>51</v>
      </c>
      <c r="AP80" s="23">
        <v>2507</v>
      </c>
      <c r="AQ80" s="23" t="s">
        <v>33</v>
      </c>
      <c r="AR80" s="26">
        <v>58604</v>
      </c>
      <c r="AS80" s="14">
        <v>196</v>
      </c>
      <c r="AT80" s="14">
        <v>76006</v>
      </c>
      <c r="AU80" s="26">
        <v>-17402</v>
      </c>
      <c r="AV80" s="8">
        <v>12</v>
      </c>
    </row>
    <row r="81" spans="1:48">
      <c r="A81" s="8">
        <v>8557</v>
      </c>
      <c r="B81" s="8" t="s">
        <v>68</v>
      </c>
      <c r="C81" s="9">
        <v>12537</v>
      </c>
      <c r="D81" s="9">
        <v>63</v>
      </c>
      <c r="E81" s="9">
        <f t="shared" si="0"/>
        <v>30172</v>
      </c>
      <c r="F81" s="9">
        <f t="shared" si="3"/>
        <v>-17635</v>
      </c>
      <c r="G81" s="9">
        <f t="shared" si="8"/>
        <v>52</v>
      </c>
      <c r="I81" s="23">
        <v>2599</v>
      </c>
      <c r="J81" s="23" t="s">
        <v>73</v>
      </c>
      <c r="K81" s="24">
        <v>20860</v>
      </c>
      <c r="L81" s="24">
        <v>140</v>
      </c>
      <c r="M81" s="24">
        <v>56708</v>
      </c>
      <c r="N81" s="24">
        <v>-30770</v>
      </c>
      <c r="O81" s="9">
        <v>17</v>
      </c>
      <c r="P81" s="24">
        <f t="shared" si="4"/>
        <v>44</v>
      </c>
      <c r="Q81" s="24">
        <f t="shared" si="9"/>
        <v>52</v>
      </c>
      <c r="R81" s="24">
        <f t="shared" si="5"/>
        <v>9</v>
      </c>
      <c r="T81" s="24">
        <v>17</v>
      </c>
      <c r="U81" s="23">
        <v>44</v>
      </c>
      <c r="V81" s="24">
        <v>52</v>
      </c>
      <c r="W81" s="23">
        <v>9</v>
      </c>
      <c r="X81" s="23">
        <f t="shared" si="6"/>
        <v>48</v>
      </c>
      <c r="Z81" s="8">
        <f t="shared" si="11"/>
        <v>52</v>
      </c>
      <c r="AA81" s="8">
        <v>4078</v>
      </c>
      <c r="AB81" s="8" t="s">
        <v>95</v>
      </c>
      <c r="AC81" s="25">
        <v>51027</v>
      </c>
      <c r="AD81" s="7">
        <v>73</v>
      </c>
      <c r="AE81" s="7">
        <v>33618</v>
      </c>
      <c r="AF81" s="25">
        <v>17409</v>
      </c>
      <c r="AG81" s="8">
        <v>13</v>
      </c>
      <c r="AI81" s="24">
        <v>17</v>
      </c>
      <c r="AJ81" s="23">
        <v>44</v>
      </c>
      <c r="AK81" s="24">
        <v>52</v>
      </c>
      <c r="AL81" s="23">
        <v>9</v>
      </c>
      <c r="AM81" s="8">
        <f t="shared" si="7"/>
        <v>12</v>
      </c>
      <c r="AO81" s="8">
        <f t="shared" si="12"/>
        <v>52</v>
      </c>
      <c r="AP81" s="23">
        <v>2599</v>
      </c>
      <c r="AQ81" s="23" t="s">
        <v>73</v>
      </c>
      <c r="AR81" s="26">
        <v>20860</v>
      </c>
      <c r="AS81" s="14">
        <v>140</v>
      </c>
      <c r="AT81" s="14">
        <v>56708</v>
      </c>
      <c r="AU81" s="26">
        <v>-30770</v>
      </c>
      <c r="AV81" s="8">
        <v>12</v>
      </c>
    </row>
    <row r="82" spans="1:48">
      <c r="A82" s="8">
        <v>1423</v>
      </c>
      <c r="B82" s="8" t="s">
        <v>77</v>
      </c>
      <c r="C82" s="9">
        <v>11940</v>
      </c>
      <c r="D82" s="9">
        <v>60</v>
      </c>
      <c r="E82" s="9">
        <f t="shared" si="0"/>
        <v>29138</v>
      </c>
      <c r="F82" s="9">
        <f t="shared" si="3"/>
        <v>-17198</v>
      </c>
      <c r="G82" s="9">
        <f t="shared" si="8"/>
        <v>53</v>
      </c>
      <c r="I82" s="23">
        <v>5844</v>
      </c>
      <c r="J82" s="23" t="s">
        <v>45</v>
      </c>
      <c r="K82" s="24">
        <v>31641</v>
      </c>
      <c r="L82" s="24">
        <v>159</v>
      </c>
      <c r="M82" s="24">
        <v>63255</v>
      </c>
      <c r="N82" s="24">
        <v>-31614</v>
      </c>
      <c r="O82" s="24">
        <v>13</v>
      </c>
      <c r="P82" s="24">
        <f t="shared" si="4"/>
        <v>48</v>
      </c>
      <c r="Q82" s="24">
        <f t="shared" si="9"/>
        <v>53</v>
      </c>
      <c r="R82" s="24">
        <f t="shared" si="5"/>
        <v>8</v>
      </c>
      <c r="T82" s="24">
        <v>13</v>
      </c>
      <c r="U82" s="23">
        <v>48</v>
      </c>
      <c r="V82" s="24">
        <v>53</v>
      </c>
      <c r="W82" s="23">
        <v>8</v>
      </c>
      <c r="X82" s="23">
        <f t="shared" si="6"/>
        <v>50</v>
      </c>
      <c r="Z82" s="8">
        <f t="shared" si="11"/>
        <v>53</v>
      </c>
      <c r="AA82" s="8">
        <v>1578</v>
      </c>
      <c r="AB82" s="8" t="s">
        <v>12</v>
      </c>
      <c r="AC82" s="25">
        <v>35940</v>
      </c>
      <c r="AD82" s="7">
        <v>60</v>
      </c>
      <c r="AE82" s="7">
        <v>29138</v>
      </c>
      <c r="AF82" s="25">
        <v>6802</v>
      </c>
      <c r="AG82" s="8">
        <v>13</v>
      </c>
      <c r="AI82" s="24">
        <v>13</v>
      </c>
      <c r="AJ82" s="23">
        <v>48</v>
      </c>
      <c r="AK82" s="24">
        <v>53</v>
      </c>
      <c r="AL82" s="23">
        <v>8</v>
      </c>
      <c r="AM82" s="8">
        <f t="shared" si="7"/>
        <v>10</v>
      </c>
      <c r="AO82" s="8">
        <f t="shared" si="12"/>
        <v>53</v>
      </c>
      <c r="AP82" s="23">
        <v>6841</v>
      </c>
      <c r="AQ82" s="23" t="s">
        <v>80</v>
      </c>
      <c r="AR82" s="26">
        <v>272304</v>
      </c>
      <c r="AS82" s="14">
        <v>496</v>
      </c>
      <c r="AT82" s="14">
        <v>179391</v>
      </c>
      <c r="AU82" s="26">
        <v>92913</v>
      </c>
      <c r="AV82" s="8">
        <v>11</v>
      </c>
    </row>
    <row r="83" spans="1:48">
      <c r="A83" s="8">
        <v>1578</v>
      </c>
      <c r="B83" s="8" t="s">
        <v>12</v>
      </c>
      <c r="C83" s="9">
        <v>35940</v>
      </c>
      <c r="D83" s="9">
        <v>60</v>
      </c>
      <c r="E83" s="9">
        <f t="shared" si="0"/>
        <v>29138</v>
      </c>
      <c r="F83" s="9">
        <f t="shared" si="3"/>
        <v>6802</v>
      </c>
      <c r="G83" s="9">
        <f t="shared" si="8"/>
        <v>54</v>
      </c>
      <c r="I83" s="23">
        <v>6589</v>
      </c>
      <c r="J83" s="23" t="s">
        <v>60</v>
      </c>
      <c r="K83" s="24">
        <v>32437</v>
      </c>
      <c r="L83" s="24">
        <v>163</v>
      </c>
      <c r="M83" s="24">
        <v>64634</v>
      </c>
      <c r="N83" s="24">
        <v>-32197</v>
      </c>
      <c r="O83" s="24">
        <v>12</v>
      </c>
      <c r="P83" s="24">
        <f t="shared" si="4"/>
        <v>49</v>
      </c>
      <c r="Q83" s="24">
        <f t="shared" si="9"/>
        <v>54</v>
      </c>
      <c r="R83" s="24">
        <f t="shared" si="5"/>
        <v>7</v>
      </c>
      <c r="T83" s="24">
        <v>12</v>
      </c>
      <c r="U83" s="23">
        <v>49</v>
      </c>
      <c r="V83" s="24">
        <v>54</v>
      </c>
      <c r="W83" s="23">
        <v>7</v>
      </c>
      <c r="X83" s="23">
        <f t="shared" si="6"/>
        <v>51</v>
      </c>
      <c r="Z83" s="8">
        <f t="shared" si="11"/>
        <v>54</v>
      </c>
      <c r="AA83" s="8">
        <v>2586</v>
      </c>
      <c r="AB83" s="8" t="s">
        <v>49</v>
      </c>
      <c r="AC83" s="25">
        <v>32940</v>
      </c>
      <c r="AD83" s="7">
        <v>60</v>
      </c>
      <c r="AE83" s="7">
        <v>29138</v>
      </c>
      <c r="AF83" s="25">
        <v>3802</v>
      </c>
      <c r="AG83" s="8">
        <v>13</v>
      </c>
      <c r="AI83" s="24">
        <v>12</v>
      </c>
      <c r="AJ83" s="23">
        <v>49</v>
      </c>
      <c r="AK83" s="24">
        <v>54</v>
      </c>
      <c r="AL83" s="23">
        <v>7</v>
      </c>
      <c r="AM83" s="8">
        <f t="shared" si="7"/>
        <v>9</v>
      </c>
      <c r="AO83" s="8">
        <f t="shared" si="12"/>
        <v>54</v>
      </c>
      <c r="AP83" s="23">
        <v>5844</v>
      </c>
      <c r="AQ83" s="23" t="s">
        <v>45</v>
      </c>
      <c r="AR83" s="26">
        <v>31641</v>
      </c>
      <c r="AS83" s="14">
        <v>159</v>
      </c>
      <c r="AT83" s="14">
        <v>63255</v>
      </c>
      <c r="AU83" s="26">
        <v>-31614</v>
      </c>
      <c r="AV83" s="8">
        <v>10</v>
      </c>
    </row>
    <row r="84" spans="1:48">
      <c r="A84" s="8">
        <v>2586</v>
      </c>
      <c r="B84" s="8" t="s">
        <v>49</v>
      </c>
      <c r="C84" s="9">
        <v>32940</v>
      </c>
      <c r="D84" s="9">
        <v>60</v>
      </c>
      <c r="E84" s="9">
        <f t="shared" si="0"/>
        <v>29138</v>
      </c>
      <c r="F84" s="9">
        <f t="shared" si="3"/>
        <v>3802</v>
      </c>
      <c r="G84" s="9">
        <f t="shared" si="8"/>
        <v>55</v>
      </c>
      <c r="I84" s="23">
        <v>7336</v>
      </c>
      <c r="J84" s="23" t="s">
        <v>52</v>
      </c>
      <c r="K84" s="24">
        <v>9999</v>
      </c>
      <c r="L84" s="24">
        <v>101</v>
      </c>
      <c r="M84" s="24">
        <v>43268</v>
      </c>
      <c r="N84" s="24">
        <v>-33269</v>
      </c>
      <c r="O84" s="9">
        <v>31</v>
      </c>
      <c r="P84" s="24">
        <f t="shared" si="4"/>
        <v>30</v>
      </c>
      <c r="Q84" s="24">
        <f t="shared" si="9"/>
        <v>55</v>
      </c>
      <c r="R84" s="24">
        <f t="shared" si="5"/>
        <v>6</v>
      </c>
      <c r="T84" s="24">
        <v>31</v>
      </c>
      <c r="U84" s="23">
        <v>30</v>
      </c>
      <c r="V84" s="24">
        <v>55</v>
      </c>
      <c r="W84" s="23">
        <v>6</v>
      </c>
      <c r="X84" s="23">
        <f t="shared" si="6"/>
        <v>41</v>
      </c>
      <c r="Z84" s="8">
        <f t="shared" si="11"/>
        <v>55</v>
      </c>
      <c r="AA84" s="8">
        <v>1457</v>
      </c>
      <c r="AB84" s="8" t="s">
        <v>71</v>
      </c>
      <c r="AC84" s="25">
        <v>27944</v>
      </c>
      <c r="AD84" s="7">
        <v>56</v>
      </c>
      <c r="AE84" s="7">
        <v>27760</v>
      </c>
      <c r="AF84" s="25">
        <v>184</v>
      </c>
      <c r="AG84" s="8">
        <v>12</v>
      </c>
      <c r="AI84" s="24">
        <v>31</v>
      </c>
      <c r="AJ84" s="23">
        <v>30</v>
      </c>
      <c r="AK84" s="24">
        <v>55</v>
      </c>
      <c r="AL84" s="23">
        <v>6</v>
      </c>
      <c r="AM84" s="8">
        <f t="shared" si="7"/>
        <v>14</v>
      </c>
      <c r="AO84" s="8">
        <f t="shared" si="12"/>
        <v>55</v>
      </c>
      <c r="AP84" s="23">
        <v>7554</v>
      </c>
      <c r="AQ84" s="23" t="s">
        <v>47</v>
      </c>
      <c r="AR84" s="26">
        <v>19221</v>
      </c>
      <c r="AS84" s="14">
        <v>129</v>
      </c>
      <c r="AT84" s="14">
        <v>52917</v>
      </c>
      <c r="AU84" s="26">
        <v>-33696</v>
      </c>
      <c r="AV84" s="8">
        <v>10</v>
      </c>
    </row>
    <row r="85" spans="1:48">
      <c r="A85" s="8">
        <v>3211</v>
      </c>
      <c r="B85" s="8" t="s">
        <v>70</v>
      </c>
      <c r="C85" s="9">
        <v>17641</v>
      </c>
      <c r="D85" s="9">
        <v>59</v>
      </c>
      <c r="E85" s="9">
        <f t="shared" si="0"/>
        <v>28794</v>
      </c>
      <c r="F85" s="9">
        <f t="shared" si="3"/>
        <v>-11153</v>
      </c>
      <c r="G85" s="9">
        <f t="shared" si="8"/>
        <v>56</v>
      </c>
      <c r="I85" s="23">
        <v>7554</v>
      </c>
      <c r="J85" s="23" t="s">
        <v>47</v>
      </c>
      <c r="K85" s="24">
        <v>19221</v>
      </c>
      <c r="L85" s="24">
        <v>129</v>
      </c>
      <c r="M85" s="24">
        <v>52917</v>
      </c>
      <c r="N85" s="24">
        <v>-33696</v>
      </c>
      <c r="O85" s="9">
        <v>21</v>
      </c>
      <c r="P85" s="24">
        <f t="shared" si="4"/>
        <v>40</v>
      </c>
      <c r="Q85" s="24">
        <f t="shared" si="9"/>
        <v>56</v>
      </c>
      <c r="R85" s="24">
        <f t="shared" si="5"/>
        <v>5</v>
      </c>
      <c r="T85" s="24">
        <v>21</v>
      </c>
      <c r="U85" s="23">
        <v>40</v>
      </c>
      <c r="V85" s="24">
        <v>56</v>
      </c>
      <c r="W85" s="23">
        <v>5</v>
      </c>
      <c r="X85" s="23">
        <f t="shared" si="6"/>
        <v>47</v>
      </c>
      <c r="Z85" s="8">
        <f t="shared" si="11"/>
        <v>56</v>
      </c>
      <c r="AA85" s="8">
        <v>3654</v>
      </c>
      <c r="AB85" s="8" t="s">
        <v>84</v>
      </c>
      <c r="AC85" s="25">
        <v>206973</v>
      </c>
      <c r="AD85" s="7">
        <v>377</v>
      </c>
      <c r="AE85" s="7">
        <v>138382</v>
      </c>
      <c r="AF85" s="25">
        <v>68591</v>
      </c>
      <c r="AG85" s="8">
        <v>11</v>
      </c>
      <c r="AI85" s="24">
        <v>21</v>
      </c>
      <c r="AJ85" s="23">
        <v>40</v>
      </c>
      <c r="AK85" s="24">
        <v>56</v>
      </c>
      <c r="AL85" s="23">
        <v>5</v>
      </c>
      <c r="AM85" s="8">
        <f t="shared" si="7"/>
        <v>10</v>
      </c>
      <c r="AO85" s="8">
        <f t="shared" si="12"/>
        <v>56</v>
      </c>
      <c r="AP85" s="23">
        <v>6589</v>
      </c>
      <c r="AQ85" s="23" t="s">
        <v>60</v>
      </c>
      <c r="AR85" s="26">
        <v>32437</v>
      </c>
      <c r="AS85" s="14">
        <v>163</v>
      </c>
      <c r="AT85" s="14">
        <v>64634</v>
      </c>
      <c r="AU85" s="26">
        <v>-32197</v>
      </c>
      <c r="AV85" s="8">
        <v>9</v>
      </c>
    </row>
    <row r="86" spans="1:48">
      <c r="A86" s="8">
        <v>1457</v>
      </c>
      <c r="B86" s="8" t="s">
        <v>71</v>
      </c>
      <c r="C86" s="9">
        <v>27944</v>
      </c>
      <c r="D86" s="9">
        <v>56</v>
      </c>
      <c r="E86" s="9">
        <f t="shared" si="0"/>
        <v>27760</v>
      </c>
      <c r="F86" s="9">
        <f t="shared" si="3"/>
        <v>184</v>
      </c>
      <c r="G86" s="9">
        <f t="shared" si="8"/>
        <v>57</v>
      </c>
      <c r="I86" s="23">
        <v>3748</v>
      </c>
      <c r="J86" s="23" t="s">
        <v>85</v>
      </c>
      <c r="K86" s="24">
        <v>14256</v>
      </c>
      <c r="L86" s="24">
        <v>144</v>
      </c>
      <c r="M86" s="24">
        <v>58086</v>
      </c>
      <c r="N86" s="24">
        <v>-43830</v>
      </c>
      <c r="O86" s="9">
        <v>16</v>
      </c>
      <c r="P86" s="24">
        <f t="shared" si="4"/>
        <v>45</v>
      </c>
      <c r="Q86" s="24">
        <f t="shared" si="9"/>
        <v>57</v>
      </c>
      <c r="R86" s="24">
        <f t="shared" si="5"/>
        <v>4</v>
      </c>
      <c r="T86" s="24">
        <v>16</v>
      </c>
      <c r="U86" s="23">
        <v>45</v>
      </c>
      <c r="V86" s="24">
        <v>57</v>
      </c>
      <c r="W86" s="23">
        <v>4</v>
      </c>
      <c r="X86" s="23">
        <f t="shared" si="6"/>
        <v>51</v>
      </c>
      <c r="Z86" s="8">
        <f t="shared" si="11"/>
        <v>57</v>
      </c>
      <c r="AA86" s="8">
        <v>8569</v>
      </c>
      <c r="AB86" s="8" t="s">
        <v>64</v>
      </c>
      <c r="AC86" s="25">
        <v>24640</v>
      </c>
      <c r="AD86" s="7">
        <v>56</v>
      </c>
      <c r="AE86" s="7">
        <v>27760</v>
      </c>
      <c r="AF86" s="25">
        <v>-3120</v>
      </c>
      <c r="AG86" s="8">
        <v>11</v>
      </c>
      <c r="AI86" s="24">
        <v>16</v>
      </c>
      <c r="AJ86" s="23">
        <v>45</v>
      </c>
      <c r="AK86" s="24">
        <v>57</v>
      </c>
      <c r="AL86" s="23">
        <v>4</v>
      </c>
      <c r="AM86" s="8">
        <f t="shared" si="7"/>
        <v>8</v>
      </c>
      <c r="AO86" s="8">
        <f t="shared" si="12"/>
        <v>57</v>
      </c>
      <c r="AP86" s="23">
        <v>3748</v>
      </c>
      <c r="AQ86" s="23" t="s">
        <v>85</v>
      </c>
      <c r="AR86" s="26">
        <v>14256</v>
      </c>
      <c r="AS86" s="14">
        <v>144</v>
      </c>
      <c r="AT86" s="14">
        <v>58086</v>
      </c>
      <c r="AU86" s="26">
        <v>-43830</v>
      </c>
      <c r="AV86" s="8">
        <v>8</v>
      </c>
    </row>
    <row r="87" spans="1:48">
      <c r="A87" s="8">
        <v>8569</v>
      </c>
      <c r="B87" s="8" t="s">
        <v>228</v>
      </c>
      <c r="C87" s="9">
        <v>24640</v>
      </c>
      <c r="D87" s="9">
        <v>56</v>
      </c>
      <c r="E87" s="9">
        <f t="shared" si="0"/>
        <v>27760</v>
      </c>
      <c r="F87" s="9">
        <f t="shared" si="3"/>
        <v>-3120</v>
      </c>
      <c r="G87" s="9">
        <f t="shared" si="8"/>
        <v>58</v>
      </c>
      <c r="I87" s="23">
        <v>2536</v>
      </c>
      <c r="J87" s="23" t="s">
        <v>17</v>
      </c>
      <c r="K87" s="24">
        <v>15048</v>
      </c>
      <c r="L87" s="24">
        <v>152</v>
      </c>
      <c r="M87" s="24">
        <v>60843</v>
      </c>
      <c r="N87" s="24">
        <v>-45795</v>
      </c>
      <c r="O87" s="24">
        <v>14</v>
      </c>
      <c r="P87" s="24">
        <f t="shared" si="4"/>
        <v>47</v>
      </c>
      <c r="Q87" s="24">
        <f t="shared" si="9"/>
        <v>58</v>
      </c>
      <c r="R87" s="24">
        <f t="shared" si="5"/>
        <v>3</v>
      </c>
      <c r="T87" s="24">
        <v>14</v>
      </c>
      <c r="U87" s="23">
        <v>47</v>
      </c>
      <c r="V87" s="24">
        <v>58</v>
      </c>
      <c r="W87" s="23">
        <v>3</v>
      </c>
      <c r="X87" s="23">
        <f t="shared" si="6"/>
        <v>52</v>
      </c>
      <c r="Z87" s="8">
        <f t="shared" si="11"/>
        <v>58</v>
      </c>
      <c r="AA87" s="8">
        <v>8558</v>
      </c>
      <c r="AB87" s="8" t="s">
        <v>69</v>
      </c>
      <c r="AC87" s="25">
        <v>10945</v>
      </c>
      <c r="AD87" s="7">
        <v>55</v>
      </c>
      <c r="AE87" s="7">
        <v>27415</v>
      </c>
      <c r="AF87" s="25">
        <v>-16470</v>
      </c>
      <c r="AG87" s="8">
        <v>9</v>
      </c>
      <c r="AI87" s="24">
        <v>14</v>
      </c>
      <c r="AJ87" s="23">
        <v>47</v>
      </c>
      <c r="AK87" s="24">
        <v>58</v>
      </c>
      <c r="AL87" s="23">
        <v>3</v>
      </c>
      <c r="AM87" s="8">
        <f t="shared" si="7"/>
        <v>6</v>
      </c>
      <c r="AO87" s="8">
        <f t="shared" si="12"/>
        <v>58</v>
      </c>
      <c r="AP87" s="23">
        <v>2536</v>
      </c>
      <c r="AQ87" s="23" t="s">
        <v>17</v>
      </c>
      <c r="AR87" s="26">
        <v>15048</v>
      </c>
      <c r="AS87" s="14">
        <v>152</v>
      </c>
      <c r="AT87" s="14">
        <v>60843</v>
      </c>
      <c r="AU87" s="26">
        <v>-45795</v>
      </c>
      <c r="AV87" s="8">
        <v>6</v>
      </c>
    </row>
    <row r="88" spans="1:48">
      <c r="A88" s="8">
        <v>8558</v>
      </c>
      <c r="B88" s="8" t="s">
        <v>69</v>
      </c>
      <c r="C88" s="9">
        <v>10945</v>
      </c>
      <c r="D88" s="9">
        <v>55</v>
      </c>
      <c r="E88" s="9">
        <f t="shared" si="0"/>
        <v>27415</v>
      </c>
      <c r="F88" s="9">
        <f t="shared" si="3"/>
        <v>-16470</v>
      </c>
      <c r="G88" s="9">
        <f t="shared" si="8"/>
        <v>59</v>
      </c>
      <c r="I88" s="23">
        <v>7401</v>
      </c>
      <c r="J88" s="23" t="s">
        <v>15</v>
      </c>
      <c r="K88" s="24">
        <v>354913</v>
      </c>
      <c r="L88" s="24">
        <v>1187</v>
      </c>
      <c r="M88" s="24">
        <v>417521</v>
      </c>
      <c r="N88" s="24">
        <v>-62608</v>
      </c>
      <c r="O88" s="24">
        <v>1</v>
      </c>
      <c r="P88" s="24">
        <f t="shared" si="4"/>
        <v>60</v>
      </c>
      <c r="Q88" s="24">
        <f t="shared" si="9"/>
        <v>59</v>
      </c>
      <c r="R88" s="24">
        <f t="shared" si="5"/>
        <v>2</v>
      </c>
      <c r="T88" s="24">
        <v>1</v>
      </c>
      <c r="U88" s="23">
        <v>60</v>
      </c>
      <c r="V88" s="24">
        <v>59</v>
      </c>
      <c r="W88" s="23">
        <v>2</v>
      </c>
      <c r="X88" s="23">
        <f t="shared" si="6"/>
        <v>59</v>
      </c>
      <c r="Z88" s="8">
        <f>1</f>
        <v>1</v>
      </c>
      <c r="AA88" s="8">
        <v>6841</v>
      </c>
      <c r="AB88" s="8" t="s">
        <v>80</v>
      </c>
      <c r="AC88" s="25">
        <v>272304</v>
      </c>
      <c r="AD88" s="7">
        <v>496</v>
      </c>
      <c r="AE88" s="7">
        <v>179391</v>
      </c>
      <c r="AF88" s="25">
        <v>92913</v>
      </c>
      <c r="AG88" s="8">
        <v>8</v>
      </c>
      <c r="AI88" s="24">
        <v>1</v>
      </c>
      <c r="AJ88" s="23">
        <v>60</v>
      </c>
      <c r="AK88" s="24">
        <v>59</v>
      </c>
      <c r="AL88" s="23">
        <v>2</v>
      </c>
      <c r="AM88" s="8">
        <f t="shared" si="7"/>
        <v>1</v>
      </c>
      <c r="AO88" s="8">
        <f>1</f>
        <v>1</v>
      </c>
      <c r="AP88" s="23">
        <v>4587</v>
      </c>
      <c r="AQ88" s="23" t="s">
        <v>22</v>
      </c>
      <c r="AR88" s="26">
        <v>25938</v>
      </c>
      <c r="AS88" s="14">
        <v>262</v>
      </c>
      <c r="AT88" s="14">
        <v>98751</v>
      </c>
      <c r="AU88" s="26">
        <v>-72813</v>
      </c>
      <c r="AV88" s="8">
        <v>2</v>
      </c>
    </row>
    <row r="89" spans="1:48">
      <c r="A89" s="8">
        <v>8472</v>
      </c>
      <c r="B89" s="8" t="s">
        <v>100</v>
      </c>
      <c r="C89" s="9">
        <v>26447</v>
      </c>
      <c r="D89" s="9">
        <v>53</v>
      </c>
      <c r="E89" s="9">
        <f t="shared" si="0"/>
        <v>26726</v>
      </c>
      <c r="F89" s="9">
        <f t="shared" si="3"/>
        <v>-279</v>
      </c>
      <c r="G89" s="9">
        <f t="shared" si="8"/>
        <v>60</v>
      </c>
      <c r="I89" s="23">
        <v>4587</v>
      </c>
      <c r="J89" s="23" t="s">
        <v>22</v>
      </c>
      <c r="K89" s="24">
        <v>25938</v>
      </c>
      <c r="L89" s="24">
        <v>262</v>
      </c>
      <c r="M89" s="24">
        <v>98751</v>
      </c>
      <c r="N89" s="24">
        <v>-72813</v>
      </c>
      <c r="O89" s="24">
        <v>6</v>
      </c>
      <c r="P89" s="24">
        <f t="shared" si="4"/>
        <v>55</v>
      </c>
      <c r="Q89" s="24">
        <f t="shared" si="9"/>
        <v>60</v>
      </c>
      <c r="R89" s="24">
        <f t="shared" si="5"/>
        <v>1</v>
      </c>
      <c r="T89" s="24">
        <v>6</v>
      </c>
      <c r="U89" s="23">
        <v>55</v>
      </c>
      <c r="V89" s="24">
        <v>60</v>
      </c>
      <c r="W89" s="23">
        <v>1</v>
      </c>
      <c r="X89" s="23">
        <f t="shared" si="6"/>
        <v>57</v>
      </c>
      <c r="Z89" s="8">
        <f>Z88+1</f>
        <v>2</v>
      </c>
      <c r="AA89" s="8">
        <v>8472</v>
      </c>
      <c r="AB89" s="8" t="s">
        <v>99</v>
      </c>
      <c r="AC89" s="25">
        <v>26447</v>
      </c>
      <c r="AD89" s="7">
        <v>53</v>
      </c>
      <c r="AE89" s="7">
        <v>26726</v>
      </c>
      <c r="AF89" s="25">
        <v>-279</v>
      </c>
      <c r="AG89" s="8">
        <v>6</v>
      </c>
      <c r="AI89" s="24">
        <v>6</v>
      </c>
      <c r="AJ89" s="23">
        <v>55</v>
      </c>
      <c r="AK89" s="24">
        <v>60</v>
      </c>
      <c r="AL89" s="23">
        <v>1</v>
      </c>
      <c r="AM89" s="8">
        <f t="shared" si="7"/>
        <v>2</v>
      </c>
      <c r="AO89" s="8">
        <f>AO88+1</f>
        <v>2</v>
      </c>
      <c r="AP89" s="23">
        <v>7401</v>
      </c>
      <c r="AQ89" s="23" t="s">
        <v>15</v>
      </c>
      <c r="AR89" s="26">
        <v>354913</v>
      </c>
      <c r="AS89" s="14">
        <v>1187</v>
      </c>
      <c r="AT89" s="14">
        <v>417521</v>
      </c>
      <c r="AU89" s="26">
        <v>-62608</v>
      </c>
      <c r="AV89" s="8">
        <v>1</v>
      </c>
    </row>
  </sheetData>
  <sortState ref="AP30:AV89">
    <sortCondition descending="1" ref="AV30:AV89"/>
  </sortState>
  <phoneticPr fontId="1"/>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A2:AB40"/>
  <sheetViews>
    <sheetView workbookViewId="0"/>
  </sheetViews>
  <sheetFormatPr defaultRowHeight="13.5"/>
  <cols>
    <col min="21" max="21" width="3.125" customWidth="1"/>
    <col min="23" max="23" width="13.125" customWidth="1"/>
  </cols>
  <sheetData>
    <row r="2" spans="1:28">
      <c r="A2" t="s">
        <v>284</v>
      </c>
    </row>
    <row r="4" spans="1:28">
      <c r="A4" s="8" t="s">
        <v>102</v>
      </c>
      <c r="B4" s="8"/>
      <c r="C4" s="8"/>
      <c r="D4" s="8"/>
      <c r="F4" s="8"/>
      <c r="G4" s="8"/>
      <c r="H4" s="8"/>
      <c r="I4" s="8"/>
      <c r="J4" s="8"/>
      <c r="K4" s="8"/>
      <c r="L4" s="8"/>
      <c r="M4" s="8"/>
      <c r="N4" s="8"/>
      <c r="O4" s="8"/>
      <c r="P4" s="8"/>
      <c r="Q4" s="8"/>
      <c r="R4" s="8"/>
    </row>
    <row r="5" spans="1:28">
      <c r="A5" s="8" t="s">
        <v>118</v>
      </c>
      <c r="B5" s="8"/>
      <c r="C5" s="8"/>
      <c r="D5" s="8"/>
      <c r="E5" s="8" t="s">
        <v>3</v>
      </c>
      <c r="F5" s="8"/>
      <c r="H5" s="8"/>
      <c r="I5" s="8"/>
      <c r="J5" s="8"/>
      <c r="K5" s="8"/>
      <c r="L5" s="8"/>
      <c r="M5" s="8"/>
      <c r="N5" s="8"/>
      <c r="O5" s="8"/>
      <c r="P5" s="8"/>
      <c r="Q5" s="8"/>
      <c r="R5" s="8"/>
      <c r="V5" s="8" t="s">
        <v>293</v>
      </c>
    </row>
    <row r="6" spans="1:28" ht="14.25" thickBot="1">
      <c r="A6" s="15" t="s">
        <v>4</v>
      </c>
      <c r="B6" s="15" t="s">
        <v>5</v>
      </c>
      <c r="C6" s="15" t="s">
        <v>0</v>
      </c>
      <c r="D6" s="15" t="s">
        <v>1</v>
      </c>
      <c r="E6" s="15" t="s">
        <v>115</v>
      </c>
      <c r="F6" s="15" t="s">
        <v>114</v>
      </c>
      <c r="G6" s="15" t="s">
        <v>113</v>
      </c>
      <c r="H6" s="15" t="s">
        <v>112</v>
      </c>
      <c r="I6" s="15" t="s">
        <v>111</v>
      </c>
      <c r="J6" s="15" t="s">
        <v>110</v>
      </c>
      <c r="K6" s="15" t="s">
        <v>109</v>
      </c>
      <c r="L6" s="15" t="s">
        <v>108</v>
      </c>
      <c r="M6" s="15" t="s">
        <v>107</v>
      </c>
      <c r="N6" s="15" t="s">
        <v>106</v>
      </c>
      <c r="O6" s="15" t="s">
        <v>105</v>
      </c>
      <c r="P6" s="15" t="s">
        <v>104</v>
      </c>
      <c r="Q6" s="16" t="s">
        <v>281</v>
      </c>
      <c r="R6" s="16" t="s">
        <v>282</v>
      </c>
      <c r="S6" s="16" t="s">
        <v>283</v>
      </c>
      <c r="U6" s="16"/>
      <c r="V6" s="39"/>
      <c r="W6" s="39"/>
      <c r="X6" s="39"/>
      <c r="Y6" s="39"/>
      <c r="Z6" s="39" t="s">
        <v>294</v>
      </c>
      <c r="AA6" s="39" t="s">
        <v>295</v>
      </c>
      <c r="AB6" s="39"/>
    </row>
    <row r="7" spans="1:28" ht="14.25" thickBot="1">
      <c r="A7" s="15"/>
      <c r="B7" s="15"/>
      <c r="C7" s="15"/>
      <c r="D7" s="15"/>
      <c r="E7" s="44">
        <v>1</v>
      </c>
      <c r="F7" s="45">
        <v>2</v>
      </c>
      <c r="G7" s="45">
        <v>3</v>
      </c>
      <c r="H7" s="45">
        <v>4</v>
      </c>
      <c r="I7" s="45">
        <v>5</v>
      </c>
      <c r="J7" s="45">
        <v>6</v>
      </c>
      <c r="K7" s="45">
        <v>7</v>
      </c>
      <c r="L7" s="45">
        <v>8</v>
      </c>
      <c r="M7" s="45">
        <v>9</v>
      </c>
      <c r="N7" s="45">
        <v>10</v>
      </c>
      <c r="O7" s="45">
        <v>11</v>
      </c>
      <c r="P7" s="46">
        <v>12</v>
      </c>
      <c r="Q7" s="16"/>
      <c r="R7" s="16"/>
      <c r="S7" s="16"/>
      <c r="U7" s="10"/>
      <c r="V7" s="19" t="s">
        <v>4</v>
      </c>
      <c r="W7" s="43" t="s">
        <v>5</v>
      </c>
      <c r="X7" s="43" t="s">
        <v>0</v>
      </c>
      <c r="Y7" s="43" t="s">
        <v>1</v>
      </c>
      <c r="Z7" s="43" t="s">
        <v>291</v>
      </c>
      <c r="AA7" s="43" t="s">
        <v>292</v>
      </c>
      <c r="AB7" s="43" t="s">
        <v>283</v>
      </c>
    </row>
    <row r="8" spans="1:28">
      <c r="A8" s="8">
        <v>4735</v>
      </c>
      <c r="B8" s="8" t="s">
        <v>48</v>
      </c>
      <c r="C8" s="7">
        <v>59841</v>
      </c>
      <c r="D8" s="7">
        <v>109</v>
      </c>
      <c r="E8" s="7">
        <v>5490</v>
      </c>
      <c r="F8" s="7">
        <v>549</v>
      </c>
      <c r="G8" s="7">
        <v>4941</v>
      </c>
      <c r="H8" s="7">
        <v>2745</v>
      </c>
      <c r="I8" s="7">
        <v>3843</v>
      </c>
      <c r="J8" s="7">
        <v>6039</v>
      </c>
      <c r="K8" s="7">
        <v>3294</v>
      </c>
      <c r="L8" s="7">
        <v>2745</v>
      </c>
      <c r="M8" s="7">
        <v>4941</v>
      </c>
      <c r="N8" s="7">
        <v>11529</v>
      </c>
      <c r="O8" s="7">
        <v>6039</v>
      </c>
      <c r="P8" s="7">
        <v>7686</v>
      </c>
      <c r="Q8" s="7">
        <f t="shared" ref="Q8:Q40" si="0">SLOPE(E8:P8,$E$7:$P$7)</f>
        <v>435.74475524475525</v>
      </c>
      <c r="R8" s="7">
        <f t="shared" ref="R8:R40" si="1">INTERCEPT(E8:P8,$E$7:$P$7)</f>
        <v>2154.409090909091</v>
      </c>
      <c r="S8">
        <f>CORREL(E8:P8,$E$7:$P$7)</f>
        <v>0.56033784361898054</v>
      </c>
      <c r="U8" s="4">
        <v>1</v>
      </c>
      <c r="V8" s="4">
        <v>4735</v>
      </c>
      <c r="W8" s="4" t="s">
        <v>48</v>
      </c>
      <c r="X8" s="3">
        <v>59841</v>
      </c>
      <c r="Y8" s="3">
        <v>109</v>
      </c>
      <c r="Z8" s="5">
        <v>435.74475524475525</v>
      </c>
      <c r="AA8" s="3">
        <v>2154.409090909091</v>
      </c>
      <c r="AB8" s="4">
        <v>0.56033784361898054</v>
      </c>
    </row>
    <row r="9" spans="1:28">
      <c r="A9" s="8">
        <v>7554</v>
      </c>
      <c r="B9" s="8" t="s">
        <v>47</v>
      </c>
      <c r="C9" s="7">
        <v>54534</v>
      </c>
      <c r="D9" s="7">
        <v>366</v>
      </c>
      <c r="E9" s="7">
        <v>4768</v>
      </c>
      <c r="F9" s="7">
        <v>4321</v>
      </c>
      <c r="G9" s="7">
        <v>6109</v>
      </c>
      <c r="H9" s="7">
        <v>2235</v>
      </c>
      <c r="I9" s="7">
        <v>2384</v>
      </c>
      <c r="J9" s="7">
        <v>5066</v>
      </c>
      <c r="K9" s="7">
        <v>7003</v>
      </c>
      <c r="L9" s="7">
        <v>4172</v>
      </c>
      <c r="M9" s="7">
        <v>3874</v>
      </c>
      <c r="N9" s="7">
        <v>3576</v>
      </c>
      <c r="O9" s="7">
        <v>4768</v>
      </c>
      <c r="P9" s="7">
        <v>6258</v>
      </c>
      <c r="Q9" s="7">
        <f t="shared" si="0"/>
        <v>63.55944055944056</v>
      </c>
      <c r="R9" s="7">
        <f t="shared" si="1"/>
        <v>4131.363636363636</v>
      </c>
      <c r="S9">
        <f t="shared" ref="S9:S40" si="2">CORREL(E9:P9,$E$7:$P$7)</f>
        <v>0.15719822238669726</v>
      </c>
      <c r="U9" s="4">
        <f t="shared" ref="U9:U40" si="3">U8+1</f>
        <v>2</v>
      </c>
      <c r="V9" s="4">
        <v>8569</v>
      </c>
      <c r="W9" s="4" t="s">
        <v>64</v>
      </c>
      <c r="X9" s="3">
        <v>18040</v>
      </c>
      <c r="Y9" s="3">
        <v>41</v>
      </c>
      <c r="Z9" s="5">
        <v>232.30769230769232</v>
      </c>
      <c r="AA9" s="3">
        <v>-6.6666666666667425</v>
      </c>
      <c r="AB9" s="4">
        <v>0.73937630654310449</v>
      </c>
    </row>
    <row r="10" spans="1:28">
      <c r="A10" s="8">
        <v>1244</v>
      </c>
      <c r="B10" s="8" t="s">
        <v>93</v>
      </c>
      <c r="C10" s="7">
        <v>53867</v>
      </c>
      <c r="D10" s="7">
        <v>83</v>
      </c>
      <c r="E10" s="7">
        <v>5192</v>
      </c>
      <c r="F10" s="7">
        <v>4543</v>
      </c>
      <c r="G10" s="7">
        <v>5192</v>
      </c>
      <c r="H10" s="7">
        <v>3894</v>
      </c>
      <c r="I10" s="7">
        <v>5841</v>
      </c>
      <c r="J10" s="7">
        <v>3245</v>
      </c>
      <c r="K10" s="7">
        <v>1947</v>
      </c>
      <c r="L10" s="7">
        <v>5192</v>
      </c>
      <c r="M10" s="7">
        <v>3245</v>
      </c>
      <c r="N10" s="7">
        <v>4543</v>
      </c>
      <c r="O10" s="7">
        <v>5192</v>
      </c>
      <c r="P10" s="7">
        <v>5841</v>
      </c>
      <c r="Q10" s="7">
        <f t="shared" si="0"/>
        <v>6.8076923076923075</v>
      </c>
      <c r="R10" s="7">
        <f t="shared" si="1"/>
        <v>4444.666666666667</v>
      </c>
      <c r="S10">
        <f t="shared" si="2"/>
        <v>2.0644862762689134E-2</v>
      </c>
      <c r="U10" s="4">
        <f t="shared" si="3"/>
        <v>3</v>
      </c>
      <c r="V10" s="4">
        <v>2599</v>
      </c>
      <c r="W10" s="4" t="s">
        <v>73</v>
      </c>
      <c r="X10" s="3">
        <v>28459</v>
      </c>
      <c r="Y10" s="3">
        <v>191</v>
      </c>
      <c r="Z10" s="5">
        <v>189.11538461538461</v>
      </c>
      <c r="AA10" s="3">
        <v>1142.3333333333335</v>
      </c>
      <c r="AB10" s="4">
        <v>0.46863866542105231</v>
      </c>
    </row>
    <row r="11" spans="1:28">
      <c r="A11" s="8">
        <v>8710</v>
      </c>
      <c r="B11" s="8" t="s">
        <v>61</v>
      </c>
      <c r="C11" s="7">
        <v>49153</v>
      </c>
      <c r="D11" s="7">
        <v>247</v>
      </c>
      <c r="E11" s="7">
        <v>4776</v>
      </c>
      <c r="F11" s="7">
        <v>4577</v>
      </c>
      <c r="G11" s="7">
        <v>5174</v>
      </c>
      <c r="H11" s="7">
        <v>7562</v>
      </c>
      <c r="I11" s="7">
        <v>3781</v>
      </c>
      <c r="J11" s="7">
        <v>3383</v>
      </c>
      <c r="K11" s="7">
        <v>2985</v>
      </c>
      <c r="L11" s="7">
        <v>6368</v>
      </c>
      <c r="M11" s="7">
        <v>2189</v>
      </c>
      <c r="N11" s="7">
        <v>2985</v>
      </c>
      <c r="O11" s="7">
        <v>1990</v>
      </c>
      <c r="P11" s="7">
        <v>3383</v>
      </c>
      <c r="Q11" s="7">
        <f t="shared" si="0"/>
        <v>-256.75174825174821</v>
      </c>
      <c r="R11" s="7">
        <f t="shared" si="1"/>
        <v>5764.9696969696961</v>
      </c>
      <c r="S11">
        <f t="shared" si="2"/>
        <v>-0.55424380933434647</v>
      </c>
      <c r="U11" s="4">
        <f t="shared" si="3"/>
        <v>4</v>
      </c>
      <c r="V11" s="4">
        <v>6045</v>
      </c>
      <c r="W11" s="4" t="s">
        <v>43</v>
      </c>
      <c r="X11" s="3">
        <v>19461</v>
      </c>
      <c r="Y11" s="3">
        <v>39</v>
      </c>
      <c r="Z11" s="5">
        <v>127.36713286713287</v>
      </c>
      <c r="AA11" s="3">
        <v>793.86363636363637</v>
      </c>
      <c r="AB11" s="4">
        <v>0.45884732924778016</v>
      </c>
    </row>
    <row r="12" spans="1:28">
      <c r="A12" s="8">
        <v>8558</v>
      </c>
      <c r="B12" s="8" t="s">
        <v>69</v>
      </c>
      <c r="C12" s="7">
        <v>48954</v>
      </c>
      <c r="D12" s="7">
        <v>246</v>
      </c>
      <c r="E12" s="7">
        <v>4776</v>
      </c>
      <c r="F12" s="7">
        <v>3980</v>
      </c>
      <c r="G12" s="7">
        <v>3781</v>
      </c>
      <c r="H12" s="7">
        <v>3582</v>
      </c>
      <c r="I12" s="7">
        <v>4975</v>
      </c>
      <c r="J12" s="7">
        <v>2388</v>
      </c>
      <c r="K12" s="7">
        <v>4577</v>
      </c>
      <c r="L12" s="7">
        <v>4776</v>
      </c>
      <c r="M12" s="7">
        <v>3184</v>
      </c>
      <c r="N12" s="7">
        <v>3781</v>
      </c>
      <c r="O12" s="7">
        <v>4378</v>
      </c>
      <c r="P12" s="7">
        <v>4776</v>
      </c>
      <c r="Q12" s="7">
        <f t="shared" si="0"/>
        <v>11.132867132867133</v>
      </c>
      <c r="R12" s="7">
        <f t="shared" si="1"/>
        <v>4007.1363636363635</v>
      </c>
      <c r="S12">
        <f t="shared" si="2"/>
        <v>5.1461046769667125E-2</v>
      </c>
      <c r="U12" s="4">
        <f t="shared" si="3"/>
        <v>5</v>
      </c>
      <c r="V12" s="4">
        <v>7684</v>
      </c>
      <c r="W12" s="4" t="s">
        <v>26</v>
      </c>
      <c r="X12" s="3">
        <v>32238</v>
      </c>
      <c r="Y12" s="3">
        <v>162</v>
      </c>
      <c r="Z12" s="5">
        <v>121.06993006993007</v>
      </c>
      <c r="AA12" s="3">
        <v>1899.5454545454545</v>
      </c>
      <c r="AB12" s="4">
        <v>0.51062634160338882</v>
      </c>
    </row>
    <row r="13" spans="1:28">
      <c r="A13" s="8">
        <v>2507</v>
      </c>
      <c r="B13" s="8" t="s">
        <v>34</v>
      </c>
      <c r="C13" s="7">
        <v>44551</v>
      </c>
      <c r="D13" s="7">
        <v>149</v>
      </c>
      <c r="E13" s="7">
        <v>3588</v>
      </c>
      <c r="F13" s="7">
        <v>2691</v>
      </c>
      <c r="G13" s="7">
        <v>3887</v>
      </c>
      <c r="H13" s="7">
        <v>2093</v>
      </c>
      <c r="I13" s="7">
        <v>3887</v>
      </c>
      <c r="J13" s="7">
        <v>4485</v>
      </c>
      <c r="K13" s="7">
        <v>4186</v>
      </c>
      <c r="L13" s="7">
        <v>5083</v>
      </c>
      <c r="M13" s="7">
        <v>4485</v>
      </c>
      <c r="N13" s="7">
        <v>4186</v>
      </c>
      <c r="O13" s="7">
        <v>3588</v>
      </c>
      <c r="P13" s="7">
        <v>2392</v>
      </c>
      <c r="Q13" s="7">
        <f t="shared" si="0"/>
        <v>42.863636363636367</v>
      </c>
      <c r="R13" s="7">
        <f t="shared" si="1"/>
        <v>3433.969696969697</v>
      </c>
      <c r="S13">
        <f t="shared" si="2"/>
        <v>0.17064925387909424</v>
      </c>
      <c r="U13" s="4">
        <f t="shared" si="3"/>
        <v>6</v>
      </c>
      <c r="V13" s="4">
        <v>1025</v>
      </c>
      <c r="W13" s="4" t="s">
        <v>25</v>
      </c>
      <c r="X13" s="3">
        <v>9333</v>
      </c>
      <c r="Y13" s="3">
        <v>17</v>
      </c>
      <c r="Z13" s="5">
        <v>101.73776223776224</v>
      </c>
      <c r="AA13" s="3">
        <v>116.4545454545455</v>
      </c>
      <c r="AB13" s="4">
        <v>0.41210106874983338</v>
      </c>
    </row>
    <row r="14" spans="1:28">
      <c r="A14" s="8">
        <v>3748</v>
      </c>
      <c r="B14" s="8" t="s">
        <v>85</v>
      </c>
      <c r="C14" s="7">
        <v>43758</v>
      </c>
      <c r="D14" s="7">
        <v>442</v>
      </c>
      <c r="E14" s="7">
        <v>3762</v>
      </c>
      <c r="F14" s="7">
        <v>3366</v>
      </c>
      <c r="G14" s="7">
        <v>4059</v>
      </c>
      <c r="H14" s="7">
        <v>4752</v>
      </c>
      <c r="I14" s="7">
        <v>2079</v>
      </c>
      <c r="J14" s="7">
        <v>6336</v>
      </c>
      <c r="K14" s="7">
        <v>5346</v>
      </c>
      <c r="L14" s="7">
        <v>4653</v>
      </c>
      <c r="M14" s="7">
        <v>3069</v>
      </c>
      <c r="N14" s="7">
        <v>2079</v>
      </c>
      <c r="O14" s="7">
        <v>1881</v>
      </c>
      <c r="P14" s="7">
        <v>2376</v>
      </c>
      <c r="Q14" s="7">
        <f t="shared" si="0"/>
        <v>-154.38461538461539</v>
      </c>
      <c r="R14" s="7">
        <f t="shared" si="1"/>
        <v>4650</v>
      </c>
      <c r="S14">
        <f t="shared" si="2"/>
        <v>-0.38836365869625661</v>
      </c>
      <c r="U14" s="4">
        <f t="shared" si="3"/>
        <v>7</v>
      </c>
      <c r="V14" s="4">
        <v>1578</v>
      </c>
      <c r="W14" s="4" t="s">
        <v>12</v>
      </c>
      <c r="X14" s="3">
        <v>19168</v>
      </c>
      <c r="Y14" s="3">
        <v>32</v>
      </c>
      <c r="Z14" s="5">
        <v>67.020979020979027</v>
      </c>
      <c r="AA14" s="3">
        <v>1161.6969696969695</v>
      </c>
      <c r="AB14" s="4">
        <v>0.19179450637477508</v>
      </c>
    </row>
    <row r="15" spans="1:28">
      <c r="A15" s="8">
        <v>4697</v>
      </c>
      <c r="B15" s="8" t="s">
        <v>38</v>
      </c>
      <c r="C15" s="7">
        <v>37425</v>
      </c>
      <c r="D15" s="7">
        <v>75</v>
      </c>
      <c r="E15" s="7">
        <v>3493</v>
      </c>
      <c r="F15" s="7">
        <v>1497</v>
      </c>
      <c r="G15" s="7">
        <v>2495</v>
      </c>
      <c r="H15" s="7">
        <v>2994</v>
      </c>
      <c r="I15" s="7">
        <v>1996</v>
      </c>
      <c r="J15" s="7">
        <v>4990</v>
      </c>
      <c r="K15" s="7">
        <v>5489</v>
      </c>
      <c r="L15" s="7">
        <v>2495</v>
      </c>
      <c r="M15" s="7">
        <v>3493</v>
      </c>
      <c r="N15" s="7">
        <v>1996</v>
      </c>
      <c r="O15" s="7">
        <v>2495</v>
      </c>
      <c r="P15" s="7">
        <v>3992</v>
      </c>
      <c r="Q15" s="7">
        <f t="shared" si="0"/>
        <v>54.087412587412587</v>
      </c>
      <c r="R15" s="7">
        <f t="shared" si="1"/>
        <v>2767.181818181818</v>
      </c>
      <c r="S15">
        <f t="shared" si="2"/>
        <v>0.15924680880401687</v>
      </c>
      <c r="U15" s="4">
        <f t="shared" si="3"/>
        <v>8</v>
      </c>
      <c r="V15" s="4">
        <v>7554</v>
      </c>
      <c r="W15" s="4" t="s">
        <v>47</v>
      </c>
      <c r="X15" s="3">
        <v>54534</v>
      </c>
      <c r="Y15" s="3">
        <v>366</v>
      </c>
      <c r="Z15" s="5">
        <v>63.55944055944056</v>
      </c>
      <c r="AA15" s="3">
        <v>4131.363636363636</v>
      </c>
      <c r="AB15" s="4">
        <v>0.15719822238669726</v>
      </c>
    </row>
    <row r="16" spans="1:28">
      <c r="A16" s="8">
        <v>5598</v>
      </c>
      <c r="B16" s="8" t="s">
        <v>24</v>
      </c>
      <c r="C16" s="7">
        <v>36261</v>
      </c>
      <c r="D16" s="7">
        <v>79</v>
      </c>
      <c r="E16" s="7">
        <v>4131</v>
      </c>
      <c r="F16" s="7">
        <v>3213</v>
      </c>
      <c r="G16" s="7">
        <v>7344</v>
      </c>
      <c r="H16" s="7">
        <v>4131</v>
      </c>
      <c r="I16" s="7">
        <v>2295</v>
      </c>
      <c r="J16" s="7">
        <v>1836</v>
      </c>
      <c r="K16" s="7">
        <v>1836</v>
      </c>
      <c r="L16" s="7">
        <v>5967</v>
      </c>
      <c r="M16" s="7">
        <v>3213</v>
      </c>
      <c r="N16" s="7">
        <v>1836</v>
      </c>
      <c r="O16" s="7">
        <v>459</v>
      </c>
      <c r="P16" s="7">
        <v>0</v>
      </c>
      <c r="Q16" s="7">
        <f t="shared" si="0"/>
        <v>-357.89160839160837</v>
      </c>
      <c r="R16" s="7">
        <f t="shared" si="1"/>
        <v>5348.045454545454</v>
      </c>
      <c r="S16">
        <f t="shared" si="2"/>
        <v>-0.60323096305725077</v>
      </c>
      <c r="U16" s="4">
        <f t="shared" si="3"/>
        <v>9</v>
      </c>
      <c r="V16" s="4">
        <v>4697</v>
      </c>
      <c r="W16" s="4" t="s">
        <v>37</v>
      </c>
      <c r="X16" s="3">
        <v>37425</v>
      </c>
      <c r="Y16" s="3">
        <v>75</v>
      </c>
      <c r="Z16" s="5">
        <v>54.087412587412587</v>
      </c>
      <c r="AA16" s="3">
        <v>2767.181818181818</v>
      </c>
      <c r="AB16" s="4">
        <v>0.15924680880401687</v>
      </c>
    </row>
    <row r="17" spans="1:28">
      <c r="A17" s="8">
        <v>6981</v>
      </c>
      <c r="B17" s="8" t="s">
        <v>40</v>
      </c>
      <c r="C17" s="7">
        <v>34587</v>
      </c>
      <c r="D17" s="7">
        <v>63</v>
      </c>
      <c r="E17" s="7">
        <v>3294</v>
      </c>
      <c r="F17" s="7">
        <v>2745</v>
      </c>
      <c r="G17" s="7">
        <v>3843</v>
      </c>
      <c r="H17" s="7">
        <v>3843</v>
      </c>
      <c r="I17" s="7">
        <v>3294</v>
      </c>
      <c r="J17" s="7">
        <v>549</v>
      </c>
      <c r="K17" s="7">
        <v>1647</v>
      </c>
      <c r="L17" s="7">
        <v>3294</v>
      </c>
      <c r="M17" s="7">
        <v>4392</v>
      </c>
      <c r="N17" s="7">
        <v>2196</v>
      </c>
      <c r="O17" s="7">
        <v>1647</v>
      </c>
      <c r="P17" s="7">
        <v>3843</v>
      </c>
      <c r="Q17" s="7">
        <f t="shared" si="0"/>
        <v>-40.311188811188813</v>
      </c>
      <c r="R17" s="7">
        <f t="shared" si="1"/>
        <v>3144.2727272727275</v>
      </c>
      <c r="S17">
        <f t="shared" si="2"/>
        <v>-0.12640743575057881</v>
      </c>
      <c r="U17" s="4">
        <f t="shared" si="3"/>
        <v>10</v>
      </c>
      <c r="V17" s="4">
        <v>3247</v>
      </c>
      <c r="W17" s="4" t="s">
        <v>13</v>
      </c>
      <c r="X17" s="3">
        <v>7164</v>
      </c>
      <c r="Y17" s="3">
        <v>36</v>
      </c>
      <c r="Z17" s="5">
        <v>52.88111888111888</v>
      </c>
      <c r="AA17" s="3">
        <v>253.27272727272725</v>
      </c>
      <c r="AB17" s="4">
        <v>0.43243286993264862</v>
      </c>
    </row>
    <row r="18" spans="1:28">
      <c r="A18" s="8">
        <v>2599</v>
      </c>
      <c r="B18" s="8" t="s">
        <v>94</v>
      </c>
      <c r="C18" s="7">
        <v>34124</v>
      </c>
      <c r="D18" s="7">
        <v>76</v>
      </c>
      <c r="E18" s="7">
        <v>3143</v>
      </c>
      <c r="F18" s="7">
        <v>3592</v>
      </c>
      <c r="G18" s="7">
        <v>3143</v>
      </c>
      <c r="H18" s="7">
        <v>2245</v>
      </c>
      <c r="I18" s="7">
        <v>898</v>
      </c>
      <c r="J18" s="7">
        <v>449</v>
      </c>
      <c r="K18" s="7">
        <v>8531</v>
      </c>
      <c r="L18" s="7">
        <v>6286</v>
      </c>
      <c r="M18" s="7">
        <v>4041</v>
      </c>
      <c r="N18" s="7">
        <v>898</v>
      </c>
      <c r="O18" s="7">
        <v>449</v>
      </c>
      <c r="P18" s="7">
        <v>449</v>
      </c>
      <c r="Q18" s="7">
        <f t="shared" si="0"/>
        <v>-141.29370629370629</v>
      </c>
      <c r="R18" s="7">
        <f t="shared" si="1"/>
        <v>3762.0757575757575</v>
      </c>
      <c r="S18">
        <f t="shared" si="2"/>
        <v>-0.199817862277307</v>
      </c>
      <c r="U18" s="4">
        <f t="shared" si="3"/>
        <v>11</v>
      </c>
      <c r="V18" s="4">
        <v>4280</v>
      </c>
      <c r="W18" s="4" t="s">
        <v>88</v>
      </c>
      <c r="X18" s="3">
        <v>11184</v>
      </c>
      <c r="Y18" s="3">
        <v>16</v>
      </c>
      <c r="Z18" s="5">
        <v>48.88111888111888</v>
      </c>
      <c r="AA18" s="3">
        <v>614.27272727272725</v>
      </c>
      <c r="AB18" s="4">
        <v>0.19355241528469094</v>
      </c>
    </row>
    <row r="19" spans="1:28">
      <c r="A19" s="8">
        <v>7589</v>
      </c>
      <c r="B19" s="8" t="s">
        <v>51</v>
      </c>
      <c r="C19" s="7">
        <v>33932</v>
      </c>
      <c r="D19" s="7">
        <v>68</v>
      </c>
      <c r="E19" s="7">
        <v>3493</v>
      </c>
      <c r="F19" s="7">
        <v>4491</v>
      </c>
      <c r="G19" s="7">
        <v>2495</v>
      </c>
      <c r="H19" s="7">
        <v>3493</v>
      </c>
      <c r="I19" s="7">
        <v>2994</v>
      </c>
      <c r="J19" s="7">
        <v>3493</v>
      </c>
      <c r="K19" s="7">
        <v>2994</v>
      </c>
      <c r="L19" s="7">
        <v>2495</v>
      </c>
      <c r="M19" s="7">
        <v>1996</v>
      </c>
      <c r="N19" s="7">
        <v>1996</v>
      </c>
      <c r="O19" s="7">
        <v>499</v>
      </c>
      <c r="P19" s="7">
        <v>3493</v>
      </c>
      <c r="Q19" s="7">
        <f t="shared" si="0"/>
        <v>-170.98601398601397</v>
      </c>
      <c r="R19" s="7">
        <f t="shared" si="1"/>
        <v>3939.0757575757571</v>
      </c>
      <c r="S19">
        <f t="shared" si="2"/>
        <v>-0.59982514934788278</v>
      </c>
      <c r="U19" s="4">
        <f t="shared" si="3"/>
        <v>12</v>
      </c>
      <c r="V19" s="4">
        <v>2507</v>
      </c>
      <c r="W19" s="4" t="s">
        <v>33</v>
      </c>
      <c r="X19" s="3">
        <v>44551</v>
      </c>
      <c r="Y19" s="3">
        <v>149</v>
      </c>
      <c r="Z19" s="5">
        <v>42.863636363636367</v>
      </c>
      <c r="AA19" s="3">
        <v>3433.969696969697</v>
      </c>
      <c r="AB19" s="4">
        <v>0.17064925387909424</v>
      </c>
    </row>
    <row r="20" spans="1:28">
      <c r="A20" s="8">
        <v>3205</v>
      </c>
      <c r="B20" s="8" t="s">
        <v>89</v>
      </c>
      <c r="C20" s="7">
        <v>33489</v>
      </c>
      <c r="D20" s="7">
        <v>61</v>
      </c>
      <c r="E20" s="7">
        <v>3843</v>
      </c>
      <c r="F20" s="7">
        <v>3294</v>
      </c>
      <c r="G20" s="7">
        <v>2196</v>
      </c>
      <c r="H20" s="7">
        <v>2745</v>
      </c>
      <c r="I20" s="7">
        <v>2196</v>
      </c>
      <c r="J20" s="7">
        <v>2745</v>
      </c>
      <c r="K20" s="7">
        <v>3294</v>
      </c>
      <c r="L20" s="7">
        <v>1647</v>
      </c>
      <c r="M20" s="7">
        <v>3843</v>
      </c>
      <c r="N20" s="7">
        <v>3294</v>
      </c>
      <c r="O20" s="7">
        <v>2745</v>
      </c>
      <c r="P20" s="7">
        <v>1647</v>
      </c>
      <c r="Q20" s="7">
        <f t="shared" si="0"/>
        <v>-59.506993006993007</v>
      </c>
      <c r="R20" s="7">
        <f t="shared" si="1"/>
        <v>3177.5454545454545</v>
      </c>
      <c r="S20">
        <f t="shared" si="2"/>
        <v>-0.28341148242419034</v>
      </c>
      <c r="U20" s="4">
        <f t="shared" si="3"/>
        <v>13</v>
      </c>
      <c r="V20" s="4">
        <v>5690</v>
      </c>
      <c r="W20" s="4" t="s">
        <v>35</v>
      </c>
      <c r="X20" s="3">
        <v>14970</v>
      </c>
      <c r="Y20" s="3">
        <v>30</v>
      </c>
      <c r="Z20" s="5">
        <v>20.937062937062937</v>
      </c>
      <c r="AA20" s="3">
        <v>1111.409090909091</v>
      </c>
      <c r="AB20" s="4">
        <v>6.5321661959543031E-2</v>
      </c>
    </row>
    <row r="21" spans="1:28">
      <c r="A21" s="8">
        <v>7684</v>
      </c>
      <c r="B21" s="8" t="s">
        <v>27</v>
      </c>
      <c r="C21" s="7">
        <v>32238</v>
      </c>
      <c r="D21" s="7">
        <v>162</v>
      </c>
      <c r="E21" s="7">
        <v>2985</v>
      </c>
      <c r="F21" s="7">
        <v>2587</v>
      </c>
      <c r="G21" s="7">
        <v>1791</v>
      </c>
      <c r="H21" s="7">
        <v>1592</v>
      </c>
      <c r="I21" s="7">
        <v>1791</v>
      </c>
      <c r="J21" s="7">
        <v>2189</v>
      </c>
      <c r="K21" s="7">
        <v>3383</v>
      </c>
      <c r="L21" s="7">
        <v>3582</v>
      </c>
      <c r="M21" s="7">
        <v>2786</v>
      </c>
      <c r="N21" s="7">
        <v>1990</v>
      </c>
      <c r="O21" s="7">
        <v>3184</v>
      </c>
      <c r="P21" s="7">
        <v>4378</v>
      </c>
      <c r="Q21" s="7">
        <f t="shared" si="0"/>
        <v>121.06993006993007</v>
      </c>
      <c r="R21" s="7">
        <f t="shared" si="1"/>
        <v>1899.5454545454545</v>
      </c>
      <c r="S21">
        <f t="shared" si="2"/>
        <v>0.51062634160338882</v>
      </c>
      <c r="U21" s="4">
        <f t="shared" si="3"/>
        <v>14</v>
      </c>
      <c r="V21" s="4">
        <v>8558</v>
      </c>
      <c r="W21" s="4" t="s">
        <v>69</v>
      </c>
      <c r="X21" s="3">
        <v>48954</v>
      </c>
      <c r="Y21" s="3">
        <v>246</v>
      </c>
      <c r="Z21" s="5">
        <v>11.132867132867133</v>
      </c>
      <c r="AA21" s="3">
        <v>4007.1363636363635</v>
      </c>
      <c r="AB21" s="4">
        <v>5.1461046769667125E-2</v>
      </c>
    </row>
    <row r="22" spans="1:28">
      <c r="A22" s="8">
        <v>2599</v>
      </c>
      <c r="B22" s="8" t="s">
        <v>74</v>
      </c>
      <c r="C22" s="7">
        <v>28459</v>
      </c>
      <c r="D22" s="7">
        <v>191</v>
      </c>
      <c r="E22" s="7">
        <v>1341</v>
      </c>
      <c r="F22" s="7">
        <v>1192</v>
      </c>
      <c r="G22" s="7">
        <v>1639</v>
      </c>
      <c r="H22" s="7">
        <v>1788</v>
      </c>
      <c r="I22" s="7">
        <v>2235</v>
      </c>
      <c r="J22" s="7">
        <v>5662</v>
      </c>
      <c r="K22" s="7">
        <v>894</v>
      </c>
      <c r="L22" s="7">
        <v>1043</v>
      </c>
      <c r="M22" s="7">
        <v>2086</v>
      </c>
      <c r="N22" s="7">
        <v>2682</v>
      </c>
      <c r="O22" s="7">
        <v>3874</v>
      </c>
      <c r="P22" s="7">
        <v>4023</v>
      </c>
      <c r="Q22" s="7">
        <f t="shared" si="0"/>
        <v>189.11538461538461</v>
      </c>
      <c r="R22" s="7">
        <f t="shared" si="1"/>
        <v>1142.3333333333335</v>
      </c>
      <c r="S22">
        <f t="shared" si="2"/>
        <v>0.46863866542105231</v>
      </c>
      <c r="U22" s="4">
        <f t="shared" si="3"/>
        <v>15</v>
      </c>
      <c r="V22" s="4">
        <v>1469</v>
      </c>
      <c r="W22" s="4" t="s">
        <v>66</v>
      </c>
      <c r="X22" s="3">
        <v>1796</v>
      </c>
      <c r="Y22" s="3">
        <v>4</v>
      </c>
      <c r="Z22" s="5">
        <v>9.41958041958042</v>
      </c>
      <c r="AA22" s="3">
        <v>88.439393939393923</v>
      </c>
      <c r="AB22" s="4">
        <v>0.15362746694975674</v>
      </c>
    </row>
    <row r="23" spans="1:28">
      <c r="A23" s="8">
        <v>6045</v>
      </c>
      <c r="B23" s="8" t="s">
        <v>44</v>
      </c>
      <c r="C23" s="7">
        <v>19461</v>
      </c>
      <c r="D23" s="7">
        <v>39</v>
      </c>
      <c r="E23" s="7">
        <v>1497</v>
      </c>
      <c r="F23" s="7">
        <v>998</v>
      </c>
      <c r="G23" s="7">
        <v>2495</v>
      </c>
      <c r="H23" s="7">
        <v>0</v>
      </c>
      <c r="I23" s="7">
        <v>998</v>
      </c>
      <c r="J23" s="7">
        <v>1497</v>
      </c>
      <c r="K23" s="7">
        <v>1996</v>
      </c>
      <c r="L23" s="7">
        <v>499</v>
      </c>
      <c r="M23" s="7">
        <v>1497</v>
      </c>
      <c r="N23" s="7">
        <v>2994</v>
      </c>
      <c r="O23" s="7">
        <v>1497</v>
      </c>
      <c r="P23" s="7">
        <v>3493</v>
      </c>
      <c r="Q23" s="7">
        <f t="shared" si="0"/>
        <v>127.36713286713287</v>
      </c>
      <c r="R23" s="7">
        <f t="shared" si="1"/>
        <v>793.86363636363637</v>
      </c>
      <c r="S23">
        <f t="shared" si="2"/>
        <v>0.45884732924778016</v>
      </c>
      <c r="U23">
        <f t="shared" si="3"/>
        <v>16</v>
      </c>
      <c r="V23">
        <v>8472</v>
      </c>
      <c r="W23" t="s">
        <v>99</v>
      </c>
      <c r="X23" s="7">
        <v>1497</v>
      </c>
      <c r="Y23" s="7">
        <v>3</v>
      </c>
      <c r="Z23" s="25">
        <v>8.7237762237762233</v>
      </c>
      <c r="AA23" s="7">
        <v>68.045454545454547</v>
      </c>
      <c r="AB23">
        <v>0.10140923928935457</v>
      </c>
    </row>
    <row r="24" spans="1:28">
      <c r="A24" s="8">
        <v>1578</v>
      </c>
      <c r="B24" s="8" t="s">
        <v>12</v>
      </c>
      <c r="C24" s="7">
        <v>19168</v>
      </c>
      <c r="D24" s="7">
        <v>32</v>
      </c>
      <c r="E24" s="7">
        <v>1797</v>
      </c>
      <c r="F24" s="7">
        <v>2396</v>
      </c>
      <c r="G24" s="7">
        <v>2396</v>
      </c>
      <c r="H24" s="7">
        <v>0</v>
      </c>
      <c r="I24" s="7">
        <v>599</v>
      </c>
      <c r="J24" s="7">
        <v>0</v>
      </c>
      <c r="K24" s="7">
        <v>599</v>
      </c>
      <c r="L24" s="7">
        <v>1797</v>
      </c>
      <c r="M24" s="7">
        <v>4193</v>
      </c>
      <c r="N24" s="7">
        <v>599</v>
      </c>
      <c r="O24" s="7">
        <v>2396</v>
      </c>
      <c r="P24" s="7">
        <v>2396</v>
      </c>
      <c r="Q24" s="7">
        <f t="shared" si="0"/>
        <v>67.020979020979027</v>
      </c>
      <c r="R24" s="7">
        <f t="shared" si="1"/>
        <v>1161.6969696969695</v>
      </c>
      <c r="S24">
        <f t="shared" si="2"/>
        <v>0.19179450637477508</v>
      </c>
      <c r="U24">
        <f t="shared" si="3"/>
        <v>17</v>
      </c>
      <c r="V24">
        <v>1244</v>
      </c>
      <c r="W24" t="s">
        <v>92</v>
      </c>
      <c r="X24" s="7">
        <v>53867</v>
      </c>
      <c r="Y24" s="7">
        <v>83</v>
      </c>
      <c r="Z24" s="25">
        <v>6.8076923076923075</v>
      </c>
      <c r="AA24" s="7">
        <v>4444.666666666667</v>
      </c>
      <c r="AB24">
        <v>2.0644862762689134E-2</v>
      </c>
    </row>
    <row r="25" spans="1:28">
      <c r="A25" s="8">
        <v>8569</v>
      </c>
      <c r="B25" s="8" t="s">
        <v>65</v>
      </c>
      <c r="C25" s="7">
        <v>18040</v>
      </c>
      <c r="D25" s="7">
        <v>41</v>
      </c>
      <c r="E25" s="7">
        <v>1320</v>
      </c>
      <c r="F25" s="7">
        <v>0</v>
      </c>
      <c r="G25" s="7">
        <v>440</v>
      </c>
      <c r="H25" s="7">
        <v>880</v>
      </c>
      <c r="I25" s="7">
        <v>880</v>
      </c>
      <c r="J25" s="7">
        <v>1760</v>
      </c>
      <c r="K25" s="7">
        <v>0</v>
      </c>
      <c r="L25" s="7">
        <v>2200</v>
      </c>
      <c r="M25" s="7">
        <v>1760</v>
      </c>
      <c r="N25" s="7">
        <v>3080</v>
      </c>
      <c r="O25" s="7">
        <v>3520</v>
      </c>
      <c r="P25" s="7">
        <v>2200</v>
      </c>
      <c r="Q25" s="7">
        <f t="shared" si="0"/>
        <v>232.30769230769232</v>
      </c>
      <c r="R25" s="7">
        <f t="shared" si="1"/>
        <v>-6.6666666666667425</v>
      </c>
      <c r="S25">
        <f t="shared" si="2"/>
        <v>0.73937630654310449</v>
      </c>
      <c r="U25">
        <f t="shared" si="3"/>
        <v>18</v>
      </c>
      <c r="V25">
        <v>1235</v>
      </c>
      <c r="W25" t="s">
        <v>87</v>
      </c>
      <c r="X25" s="7">
        <v>12579</v>
      </c>
      <c r="Y25" s="7">
        <v>21</v>
      </c>
      <c r="Z25" s="25">
        <v>2.0944055944055946</v>
      </c>
      <c r="AA25" s="7">
        <v>1034.6363636363637</v>
      </c>
      <c r="AB25">
        <v>1.0372305576357569E-2</v>
      </c>
    </row>
    <row r="26" spans="1:28">
      <c r="A26" s="8">
        <v>3211</v>
      </c>
      <c r="B26" s="8" t="s">
        <v>70</v>
      </c>
      <c r="C26" s="7">
        <v>15847</v>
      </c>
      <c r="D26" s="7">
        <v>53</v>
      </c>
      <c r="E26" s="7">
        <v>1495</v>
      </c>
      <c r="F26" s="7">
        <v>1196</v>
      </c>
      <c r="G26" s="7">
        <v>2093</v>
      </c>
      <c r="H26" s="7">
        <v>1495</v>
      </c>
      <c r="I26" s="7">
        <v>1794</v>
      </c>
      <c r="J26" s="7">
        <v>2691</v>
      </c>
      <c r="K26" s="7">
        <v>2392</v>
      </c>
      <c r="L26" s="7">
        <v>0</v>
      </c>
      <c r="M26" s="7">
        <v>2093</v>
      </c>
      <c r="N26" s="7">
        <v>598</v>
      </c>
      <c r="O26" s="7">
        <v>0</v>
      </c>
      <c r="P26" s="7">
        <v>0</v>
      </c>
      <c r="Q26" s="7">
        <f t="shared" si="0"/>
        <v>-141.13636363636363</v>
      </c>
      <c r="R26" s="7">
        <f t="shared" si="1"/>
        <v>2237.969696969697</v>
      </c>
      <c r="S26">
        <f t="shared" si="2"/>
        <v>-0.52655560984167105</v>
      </c>
      <c r="U26">
        <f t="shared" si="3"/>
        <v>19</v>
      </c>
      <c r="V26">
        <v>3920</v>
      </c>
      <c r="W26" t="s">
        <v>96</v>
      </c>
      <c r="X26" s="7">
        <v>998</v>
      </c>
      <c r="Y26" s="7">
        <v>2</v>
      </c>
      <c r="Z26" s="25">
        <v>-3.48951048951049</v>
      </c>
      <c r="AA26" s="7">
        <v>105.84848484848486</v>
      </c>
      <c r="AB26">
        <v>-4.3671314674114677E-2</v>
      </c>
    </row>
    <row r="27" spans="1:28">
      <c r="A27" s="8">
        <v>5690</v>
      </c>
      <c r="B27" s="8" t="s">
        <v>36</v>
      </c>
      <c r="C27" s="7">
        <v>14970</v>
      </c>
      <c r="D27" s="7">
        <v>30</v>
      </c>
      <c r="E27" s="7">
        <v>998</v>
      </c>
      <c r="F27" s="7">
        <v>0</v>
      </c>
      <c r="G27" s="7">
        <v>1497</v>
      </c>
      <c r="H27" s="7">
        <v>2495</v>
      </c>
      <c r="I27" s="7">
        <v>0</v>
      </c>
      <c r="J27" s="7">
        <v>499</v>
      </c>
      <c r="K27" s="7">
        <v>2994</v>
      </c>
      <c r="L27" s="7">
        <v>998</v>
      </c>
      <c r="M27" s="7">
        <v>3493</v>
      </c>
      <c r="N27" s="7">
        <v>998</v>
      </c>
      <c r="O27" s="7">
        <v>499</v>
      </c>
      <c r="P27" s="7">
        <v>499</v>
      </c>
      <c r="Q27" s="7">
        <f t="shared" si="0"/>
        <v>20.937062937062937</v>
      </c>
      <c r="R27" s="7">
        <f t="shared" si="1"/>
        <v>1111.409090909091</v>
      </c>
      <c r="S27">
        <f t="shared" si="2"/>
        <v>6.5321661959543031E-2</v>
      </c>
      <c r="U27">
        <f t="shared" si="3"/>
        <v>20</v>
      </c>
      <c r="V27">
        <v>3165</v>
      </c>
      <c r="W27" t="s">
        <v>78</v>
      </c>
      <c r="X27" s="7">
        <v>798</v>
      </c>
      <c r="Y27" s="7">
        <v>2</v>
      </c>
      <c r="Z27" s="25">
        <v>-5.5804195804195809</v>
      </c>
      <c r="AA27" s="7">
        <v>102.77272727272728</v>
      </c>
      <c r="AB27">
        <v>-0.12955005512625917</v>
      </c>
    </row>
    <row r="28" spans="1:28">
      <c r="A28" s="8">
        <v>1457</v>
      </c>
      <c r="B28" s="8" t="s">
        <v>71</v>
      </c>
      <c r="C28" s="7">
        <v>12974</v>
      </c>
      <c r="D28" s="7">
        <v>26</v>
      </c>
      <c r="E28" s="7">
        <v>1996</v>
      </c>
      <c r="F28" s="7">
        <v>1497</v>
      </c>
      <c r="G28" s="7">
        <v>0</v>
      </c>
      <c r="H28" s="7">
        <v>0</v>
      </c>
      <c r="I28" s="7">
        <v>2495</v>
      </c>
      <c r="J28" s="7">
        <v>4491</v>
      </c>
      <c r="K28" s="7">
        <v>499</v>
      </c>
      <c r="L28" s="7">
        <v>499</v>
      </c>
      <c r="M28" s="7">
        <v>499</v>
      </c>
      <c r="N28" s="7">
        <v>0</v>
      </c>
      <c r="O28" s="7">
        <v>998</v>
      </c>
      <c r="P28" s="7">
        <v>0</v>
      </c>
      <c r="Q28" s="7">
        <f t="shared" si="0"/>
        <v>-118.64335664335664</v>
      </c>
      <c r="R28" s="7">
        <f t="shared" si="1"/>
        <v>1852.348484848485</v>
      </c>
      <c r="S28">
        <f t="shared" si="2"/>
        <v>-0.31462156244948658</v>
      </c>
      <c r="U28">
        <f t="shared" si="3"/>
        <v>21</v>
      </c>
      <c r="V28">
        <v>9164</v>
      </c>
      <c r="W28" t="s">
        <v>58</v>
      </c>
      <c r="X28" s="7">
        <v>3874</v>
      </c>
      <c r="Y28" s="7">
        <v>26</v>
      </c>
      <c r="Z28" s="25">
        <v>-6.2517482517482534</v>
      </c>
      <c r="AA28" s="7">
        <v>363.46969696969694</v>
      </c>
      <c r="AB28">
        <v>-0.10779216149928784</v>
      </c>
    </row>
    <row r="29" spans="1:28">
      <c r="A29" s="8">
        <v>1235</v>
      </c>
      <c r="B29" s="8" t="s">
        <v>87</v>
      </c>
      <c r="C29" s="7">
        <v>12579</v>
      </c>
      <c r="D29" s="7">
        <v>21</v>
      </c>
      <c r="E29" s="7">
        <v>1198</v>
      </c>
      <c r="F29" s="7">
        <v>599</v>
      </c>
      <c r="G29" s="7">
        <v>1797</v>
      </c>
      <c r="H29" s="7">
        <v>1198</v>
      </c>
      <c r="I29" s="7">
        <v>0</v>
      </c>
      <c r="J29" s="7">
        <v>0</v>
      </c>
      <c r="K29" s="7">
        <v>1797</v>
      </c>
      <c r="L29" s="7">
        <v>2396</v>
      </c>
      <c r="M29" s="7">
        <v>1198</v>
      </c>
      <c r="N29" s="7">
        <v>599</v>
      </c>
      <c r="O29" s="7">
        <v>599</v>
      </c>
      <c r="P29" s="7">
        <v>1198</v>
      </c>
      <c r="Q29" s="7">
        <f t="shared" si="0"/>
        <v>2.0944055944055946</v>
      </c>
      <c r="R29" s="7">
        <f t="shared" si="1"/>
        <v>1034.6363636363637</v>
      </c>
      <c r="S29">
        <f t="shared" si="2"/>
        <v>1.0372305576357569E-2</v>
      </c>
      <c r="U29">
        <f t="shared" si="3"/>
        <v>22</v>
      </c>
      <c r="V29">
        <v>5208</v>
      </c>
      <c r="W29" t="s">
        <v>30</v>
      </c>
      <c r="X29" s="7">
        <v>2189</v>
      </c>
      <c r="Y29" s="7">
        <v>11</v>
      </c>
      <c r="Z29" s="25">
        <v>-21.56993006993007</v>
      </c>
      <c r="AA29" s="7">
        <v>322.62121212121212</v>
      </c>
      <c r="AB29">
        <v>-0.39230031299875989</v>
      </c>
    </row>
    <row r="30" spans="1:28">
      <c r="A30" s="8">
        <v>4280</v>
      </c>
      <c r="B30" s="8" t="s">
        <v>88</v>
      </c>
      <c r="C30" s="7">
        <v>11184</v>
      </c>
      <c r="D30" s="7">
        <v>16</v>
      </c>
      <c r="E30" s="7">
        <v>1398</v>
      </c>
      <c r="F30" s="7">
        <v>699</v>
      </c>
      <c r="G30" s="7">
        <v>699</v>
      </c>
      <c r="H30" s="7">
        <v>0</v>
      </c>
      <c r="I30" s="7">
        <v>0</v>
      </c>
      <c r="J30" s="7">
        <v>1398</v>
      </c>
      <c r="K30" s="7">
        <v>0</v>
      </c>
      <c r="L30" s="7">
        <v>2097</v>
      </c>
      <c r="M30" s="7">
        <v>2796</v>
      </c>
      <c r="N30" s="7">
        <v>0</v>
      </c>
      <c r="O30" s="7">
        <v>699</v>
      </c>
      <c r="P30" s="7">
        <v>1398</v>
      </c>
      <c r="Q30" s="7">
        <f t="shared" si="0"/>
        <v>48.88111888111888</v>
      </c>
      <c r="R30" s="7">
        <f t="shared" si="1"/>
        <v>614.27272727272725</v>
      </c>
      <c r="S30">
        <f t="shared" si="2"/>
        <v>0.19355241528469094</v>
      </c>
      <c r="U30">
        <f t="shared" si="3"/>
        <v>23</v>
      </c>
      <c r="V30">
        <v>2069</v>
      </c>
      <c r="W30" t="s">
        <v>41</v>
      </c>
      <c r="X30" s="7">
        <v>7984</v>
      </c>
      <c r="Y30" s="7">
        <v>16</v>
      </c>
      <c r="Z30" s="25">
        <v>-24.426573426573441</v>
      </c>
      <c r="AA30" s="7">
        <v>824.10606060606074</v>
      </c>
      <c r="AB30">
        <v>-0.12876410213855746</v>
      </c>
    </row>
    <row r="31" spans="1:28">
      <c r="A31" s="8">
        <v>1025</v>
      </c>
      <c r="B31" s="8" t="s">
        <v>25</v>
      </c>
      <c r="C31" s="7">
        <v>9333</v>
      </c>
      <c r="D31" s="7">
        <v>17</v>
      </c>
      <c r="E31" s="7">
        <v>0</v>
      </c>
      <c r="F31" s="7">
        <v>1098</v>
      </c>
      <c r="G31" s="7">
        <v>1098</v>
      </c>
      <c r="H31" s="7">
        <v>0</v>
      </c>
      <c r="I31" s="7">
        <v>0</v>
      </c>
      <c r="J31" s="7">
        <v>549</v>
      </c>
      <c r="K31" s="7">
        <v>549</v>
      </c>
      <c r="L31" s="7">
        <v>0</v>
      </c>
      <c r="M31" s="7">
        <v>2745</v>
      </c>
      <c r="N31" s="7">
        <v>0</v>
      </c>
      <c r="O31" s="7">
        <v>1647</v>
      </c>
      <c r="P31" s="7">
        <v>1647</v>
      </c>
      <c r="Q31" s="7">
        <f t="shared" si="0"/>
        <v>101.73776223776224</v>
      </c>
      <c r="R31" s="7">
        <f t="shared" si="1"/>
        <v>116.4545454545455</v>
      </c>
      <c r="S31">
        <f t="shared" si="2"/>
        <v>0.41210106874983338</v>
      </c>
      <c r="U31">
        <f t="shared" si="3"/>
        <v>24</v>
      </c>
      <c r="V31">
        <v>4873</v>
      </c>
      <c r="W31" t="s">
        <v>90</v>
      </c>
      <c r="X31" s="7">
        <v>3843</v>
      </c>
      <c r="Y31" s="7">
        <v>7</v>
      </c>
      <c r="Z31" s="25">
        <v>-36.472027972027973</v>
      </c>
      <c r="AA31" s="7">
        <v>557.31818181818176</v>
      </c>
      <c r="AB31">
        <v>-0.24044212732182055</v>
      </c>
    </row>
    <row r="32" spans="1:28">
      <c r="A32" s="8">
        <v>2069</v>
      </c>
      <c r="B32" s="8" t="s">
        <v>42</v>
      </c>
      <c r="C32" s="7">
        <v>7984</v>
      </c>
      <c r="D32" s="7">
        <v>16</v>
      </c>
      <c r="E32" s="7">
        <v>998</v>
      </c>
      <c r="F32" s="7">
        <v>998</v>
      </c>
      <c r="G32" s="7">
        <v>1497</v>
      </c>
      <c r="H32" s="7">
        <v>998</v>
      </c>
      <c r="I32" s="7">
        <v>0</v>
      </c>
      <c r="J32" s="7">
        <v>0</v>
      </c>
      <c r="K32" s="7">
        <v>0</v>
      </c>
      <c r="L32" s="7">
        <v>499</v>
      </c>
      <c r="M32" s="7">
        <v>998</v>
      </c>
      <c r="N32" s="7">
        <v>0</v>
      </c>
      <c r="O32" s="7">
        <v>0</v>
      </c>
      <c r="P32" s="7">
        <v>1996</v>
      </c>
      <c r="Q32" s="7">
        <f t="shared" si="0"/>
        <v>-24.426573426573441</v>
      </c>
      <c r="R32" s="7">
        <f t="shared" si="1"/>
        <v>824.10606060606074</v>
      </c>
      <c r="S32">
        <f t="shared" si="2"/>
        <v>-0.12876410213855746</v>
      </c>
      <c r="U32">
        <f t="shared" si="3"/>
        <v>25</v>
      </c>
      <c r="V32">
        <v>6981</v>
      </c>
      <c r="W32" t="s">
        <v>40</v>
      </c>
      <c r="X32" s="7">
        <v>34587</v>
      </c>
      <c r="Y32" s="7">
        <v>63</v>
      </c>
      <c r="Z32" s="25">
        <v>-40.311188811188813</v>
      </c>
      <c r="AA32" s="7">
        <v>3144.2727272727275</v>
      </c>
      <c r="AB32">
        <v>-0.12640743575057881</v>
      </c>
    </row>
    <row r="33" spans="1:28">
      <c r="A33" s="8">
        <v>3247</v>
      </c>
      <c r="B33" s="8" t="s">
        <v>14</v>
      </c>
      <c r="C33" s="7">
        <v>7164</v>
      </c>
      <c r="D33" s="7">
        <v>36</v>
      </c>
      <c r="E33" s="7">
        <v>597</v>
      </c>
      <c r="F33" s="7">
        <v>398</v>
      </c>
      <c r="G33" s="7">
        <v>0</v>
      </c>
      <c r="H33" s="7">
        <v>995</v>
      </c>
      <c r="I33" s="7">
        <v>0</v>
      </c>
      <c r="J33" s="7">
        <v>597</v>
      </c>
      <c r="K33" s="7">
        <v>398</v>
      </c>
      <c r="L33" s="7">
        <v>199</v>
      </c>
      <c r="M33" s="7">
        <v>1194</v>
      </c>
      <c r="N33" s="7">
        <v>1393</v>
      </c>
      <c r="O33" s="7">
        <v>597</v>
      </c>
      <c r="P33" s="7">
        <v>796</v>
      </c>
      <c r="Q33" s="7">
        <f t="shared" si="0"/>
        <v>52.88111888111888</v>
      </c>
      <c r="R33" s="7">
        <f t="shared" si="1"/>
        <v>253.27272727272725</v>
      </c>
      <c r="S33">
        <f t="shared" si="2"/>
        <v>0.43243286993264862</v>
      </c>
      <c r="U33">
        <f t="shared" si="3"/>
        <v>26</v>
      </c>
      <c r="V33">
        <v>3205</v>
      </c>
      <c r="W33" t="s">
        <v>11</v>
      </c>
      <c r="X33" s="7">
        <v>33489</v>
      </c>
      <c r="Y33" s="7">
        <v>61</v>
      </c>
      <c r="Z33" s="25">
        <v>-59.506993006993007</v>
      </c>
      <c r="AA33" s="7">
        <v>3177.5454545454545</v>
      </c>
      <c r="AB33">
        <v>-0.28341148242419034</v>
      </c>
    </row>
    <row r="34" spans="1:28">
      <c r="A34" s="8">
        <v>9164</v>
      </c>
      <c r="B34" s="8" t="s">
        <v>59</v>
      </c>
      <c r="C34" s="7">
        <v>3874</v>
      </c>
      <c r="D34" s="7">
        <v>26</v>
      </c>
      <c r="E34" s="7">
        <v>447</v>
      </c>
      <c r="F34" s="7">
        <v>447</v>
      </c>
      <c r="G34" s="7">
        <v>298</v>
      </c>
      <c r="H34" s="7">
        <v>596</v>
      </c>
      <c r="I34" s="7">
        <v>0</v>
      </c>
      <c r="J34" s="7">
        <v>149</v>
      </c>
      <c r="K34" s="7">
        <v>447</v>
      </c>
      <c r="L34" s="7">
        <v>0</v>
      </c>
      <c r="M34" s="7">
        <v>298</v>
      </c>
      <c r="N34" s="7">
        <v>596</v>
      </c>
      <c r="O34" s="7">
        <v>149</v>
      </c>
      <c r="P34" s="7">
        <v>447</v>
      </c>
      <c r="Q34" s="7">
        <f t="shared" si="0"/>
        <v>-6.2517482517482534</v>
      </c>
      <c r="R34" s="7">
        <f t="shared" si="1"/>
        <v>363.46969696969694</v>
      </c>
      <c r="S34">
        <f t="shared" si="2"/>
        <v>-0.10779216149928784</v>
      </c>
      <c r="U34">
        <f t="shared" si="3"/>
        <v>27</v>
      </c>
      <c r="V34">
        <v>1457</v>
      </c>
      <c r="W34" t="s">
        <v>71</v>
      </c>
      <c r="X34" s="7">
        <v>12974</v>
      </c>
      <c r="Y34" s="7">
        <v>26</v>
      </c>
      <c r="Z34" s="25">
        <v>-118.64335664335664</v>
      </c>
      <c r="AA34" s="7">
        <v>1852.348484848485</v>
      </c>
      <c r="AB34">
        <v>-0.31462156244948658</v>
      </c>
    </row>
    <row r="35" spans="1:28">
      <c r="A35" s="8">
        <v>4873</v>
      </c>
      <c r="B35" s="8" t="s">
        <v>90</v>
      </c>
      <c r="C35" s="7">
        <v>3843</v>
      </c>
      <c r="D35" s="7">
        <v>7</v>
      </c>
      <c r="E35" s="7">
        <v>549</v>
      </c>
      <c r="F35" s="7">
        <v>0</v>
      </c>
      <c r="G35" s="7">
        <v>0</v>
      </c>
      <c r="H35" s="7">
        <v>1098</v>
      </c>
      <c r="I35" s="7">
        <v>0</v>
      </c>
      <c r="J35" s="7">
        <v>549</v>
      </c>
      <c r="K35" s="7">
        <v>1647</v>
      </c>
      <c r="L35" s="7">
        <v>0</v>
      </c>
      <c r="M35" s="7">
        <v>0</v>
      </c>
      <c r="N35" s="7">
        <v>0</v>
      </c>
      <c r="O35" s="7">
        <v>0</v>
      </c>
      <c r="P35" s="7">
        <v>0</v>
      </c>
      <c r="Q35" s="7">
        <f t="shared" si="0"/>
        <v>-36.472027972027973</v>
      </c>
      <c r="R35" s="7">
        <f t="shared" si="1"/>
        <v>557.31818181818176</v>
      </c>
      <c r="S35">
        <f t="shared" si="2"/>
        <v>-0.24044212732182055</v>
      </c>
      <c r="U35">
        <f t="shared" si="3"/>
        <v>28</v>
      </c>
      <c r="V35">
        <v>3211</v>
      </c>
      <c r="W35" t="s">
        <v>70</v>
      </c>
      <c r="X35" s="7">
        <v>15847</v>
      </c>
      <c r="Y35" s="7">
        <v>53</v>
      </c>
      <c r="Z35" s="25">
        <v>-141.13636363636363</v>
      </c>
      <c r="AA35" s="7">
        <v>2237.969696969697</v>
      </c>
      <c r="AB35">
        <v>-0.52655560984167105</v>
      </c>
    </row>
    <row r="36" spans="1:28">
      <c r="A36" s="8">
        <v>5208</v>
      </c>
      <c r="B36" s="8" t="s">
        <v>31</v>
      </c>
      <c r="C36" s="7">
        <v>2189</v>
      </c>
      <c r="D36" s="7">
        <v>11</v>
      </c>
      <c r="E36" s="7">
        <v>398</v>
      </c>
      <c r="F36" s="7">
        <v>199</v>
      </c>
      <c r="G36" s="7">
        <v>398</v>
      </c>
      <c r="H36" s="7">
        <v>0</v>
      </c>
      <c r="I36" s="7">
        <v>0</v>
      </c>
      <c r="J36" s="7">
        <v>199</v>
      </c>
      <c r="K36" s="7">
        <v>199</v>
      </c>
      <c r="L36" s="7">
        <v>597</v>
      </c>
      <c r="M36" s="7">
        <v>199</v>
      </c>
      <c r="N36" s="7">
        <v>0</v>
      </c>
      <c r="O36" s="7">
        <v>0</v>
      </c>
      <c r="P36" s="7">
        <v>0</v>
      </c>
      <c r="Q36" s="7">
        <f t="shared" si="0"/>
        <v>-21.56993006993007</v>
      </c>
      <c r="R36" s="7">
        <f t="shared" si="1"/>
        <v>322.62121212121212</v>
      </c>
      <c r="S36">
        <f t="shared" si="2"/>
        <v>-0.39230031299875989</v>
      </c>
      <c r="U36">
        <f t="shared" si="3"/>
        <v>29</v>
      </c>
      <c r="V36">
        <v>2599</v>
      </c>
      <c r="W36" t="s">
        <v>94</v>
      </c>
      <c r="X36" s="7">
        <v>34124</v>
      </c>
      <c r="Y36" s="7">
        <v>76</v>
      </c>
      <c r="Z36" s="25">
        <v>-141.29370629370629</v>
      </c>
      <c r="AA36" s="7">
        <v>3762.0757575757575</v>
      </c>
      <c r="AB36">
        <v>-0.199817862277307</v>
      </c>
    </row>
    <row r="37" spans="1:28">
      <c r="A37" s="8">
        <v>1469</v>
      </c>
      <c r="B37" s="8" t="s">
        <v>67</v>
      </c>
      <c r="C37" s="7">
        <v>1796</v>
      </c>
      <c r="D37" s="7">
        <v>4</v>
      </c>
      <c r="E37" s="7">
        <v>0</v>
      </c>
      <c r="F37" s="7">
        <v>449</v>
      </c>
      <c r="G37" s="7">
        <v>0</v>
      </c>
      <c r="H37" s="7">
        <v>0</v>
      </c>
      <c r="I37" s="7">
        <v>0</v>
      </c>
      <c r="J37" s="7">
        <v>0</v>
      </c>
      <c r="K37" s="7">
        <v>0</v>
      </c>
      <c r="L37" s="7">
        <v>449</v>
      </c>
      <c r="M37" s="7">
        <v>449</v>
      </c>
      <c r="N37" s="7">
        <v>449</v>
      </c>
      <c r="O37" s="7">
        <v>0</v>
      </c>
      <c r="P37" s="7">
        <v>0</v>
      </c>
      <c r="Q37" s="7">
        <f t="shared" si="0"/>
        <v>9.41958041958042</v>
      </c>
      <c r="R37" s="7">
        <f t="shared" si="1"/>
        <v>88.439393939393923</v>
      </c>
      <c r="S37">
        <f t="shared" si="2"/>
        <v>0.15362746694975674</v>
      </c>
      <c r="U37">
        <f t="shared" si="3"/>
        <v>30</v>
      </c>
      <c r="V37">
        <v>3748</v>
      </c>
      <c r="W37" t="s">
        <v>85</v>
      </c>
      <c r="X37" s="7">
        <v>43758</v>
      </c>
      <c r="Y37" s="7">
        <v>442</v>
      </c>
      <c r="Z37" s="25">
        <v>-154.38461538461539</v>
      </c>
      <c r="AA37" s="7">
        <v>4650</v>
      </c>
      <c r="AB37">
        <v>-0.38836365869625661</v>
      </c>
    </row>
    <row r="38" spans="1:28">
      <c r="A38" s="8">
        <v>8472</v>
      </c>
      <c r="B38" s="8" t="s">
        <v>100</v>
      </c>
      <c r="C38" s="7">
        <v>1497</v>
      </c>
      <c r="D38" s="7">
        <v>3</v>
      </c>
      <c r="E38" s="7">
        <v>0</v>
      </c>
      <c r="F38" s="7">
        <v>0</v>
      </c>
      <c r="G38" s="7">
        <v>0</v>
      </c>
      <c r="H38" s="7">
        <v>499</v>
      </c>
      <c r="I38" s="7">
        <v>0</v>
      </c>
      <c r="J38" s="7">
        <v>0</v>
      </c>
      <c r="K38" s="7">
        <v>0</v>
      </c>
      <c r="L38" s="7">
        <v>0</v>
      </c>
      <c r="M38" s="7">
        <v>998</v>
      </c>
      <c r="N38" s="7">
        <v>0</v>
      </c>
      <c r="O38" s="7">
        <v>0</v>
      </c>
      <c r="P38" s="7">
        <v>0</v>
      </c>
      <c r="Q38" s="7">
        <f t="shared" si="0"/>
        <v>8.7237762237762233</v>
      </c>
      <c r="R38" s="7">
        <f t="shared" si="1"/>
        <v>68.045454545454547</v>
      </c>
      <c r="S38">
        <f t="shared" si="2"/>
        <v>0.10140923928935457</v>
      </c>
      <c r="U38">
        <f t="shared" si="3"/>
        <v>31</v>
      </c>
      <c r="V38">
        <v>7589</v>
      </c>
      <c r="W38" t="s">
        <v>50</v>
      </c>
      <c r="X38" s="7">
        <v>33932</v>
      </c>
      <c r="Y38" s="7">
        <v>68</v>
      </c>
      <c r="Z38" s="25">
        <v>-170.98601398601397</v>
      </c>
      <c r="AA38" s="7">
        <v>3939.0757575757571</v>
      </c>
      <c r="AB38">
        <v>-0.59982514934788278</v>
      </c>
    </row>
    <row r="39" spans="1:28">
      <c r="A39" s="8">
        <v>3920</v>
      </c>
      <c r="B39" s="8" t="s">
        <v>97</v>
      </c>
      <c r="C39" s="7">
        <v>998</v>
      </c>
      <c r="D39" s="7">
        <v>2</v>
      </c>
      <c r="E39" s="7">
        <v>0</v>
      </c>
      <c r="F39" s="7">
        <v>0</v>
      </c>
      <c r="G39" s="7">
        <v>0</v>
      </c>
      <c r="H39" s="7">
        <v>0</v>
      </c>
      <c r="I39" s="7">
        <v>0</v>
      </c>
      <c r="J39" s="7">
        <v>998</v>
      </c>
      <c r="K39" s="7">
        <v>0</v>
      </c>
      <c r="L39" s="7">
        <v>0</v>
      </c>
      <c r="M39" s="7">
        <v>0</v>
      </c>
      <c r="N39" s="7">
        <v>0</v>
      </c>
      <c r="O39" s="7">
        <v>0</v>
      </c>
      <c r="P39" s="7">
        <v>0</v>
      </c>
      <c r="Q39" s="7">
        <f t="shared" si="0"/>
        <v>-3.48951048951049</v>
      </c>
      <c r="R39" s="7">
        <f t="shared" si="1"/>
        <v>105.84848484848486</v>
      </c>
      <c r="S39">
        <f t="shared" si="2"/>
        <v>-4.3671314674114677E-2</v>
      </c>
      <c r="U39">
        <f t="shared" si="3"/>
        <v>32</v>
      </c>
      <c r="V39">
        <v>8710</v>
      </c>
      <c r="W39" t="s">
        <v>60</v>
      </c>
      <c r="X39" s="7">
        <v>49153</v>
      </c>
      <c r="Y39" s="7">
        <v>247</v>
      </c>
      <c r="Z39" s="25">
        <v>-256.75174825174821</v>
      </c>
      <c r="AA39" s="7">
        <v>5764.9696969696961</v>
      </c>
      <c r="AB39">
        <v>-0.55424380933434647</v>
      </c>
    </row>
    <row r="40" spans="1:28">
      <c r="A40" s="8">
        <v>3165</v>
      </c>
      <c r="B40" s="8" t="s">
        <v>79</v>
      </c>
      <c r="C40" s="7">
        <v>798</v>
      </c>
      <c r="D40" s="7">
        <v>2</v>
      </c>
      <c r="E40" s="7">
        <v>0</v>
      </c>
      <c r="F40" s="7">
        <v>0</v>
      </c>
      <c r="G40" s="7">
        <v>399</v>
      </c>
      <c r="H40" s="7">
        <v>0</v>
      </c>
      <c r="I40" s="7">
        <v>0</v>
      </c>
      <c r="J40" s="7">
        <v>0</v>
      </c>
      <c r="K40" s="7">
        <v>0</v>
      </c>
      <c r="L40" s="7">
        <v>399</v>
      </c>
      <c r="M40" s="7">
        <v>0</v>
      </c>
      <c r="N40" s="7">
        <v>0</v>
      </c>
      <c r="O40" s="7">
        <v>0</v>
      </c>
      <c r="P40" s="7">
        <v>0</v>
      </c>
      <c r="Q40" s="7">
        <f t="shared" si="0"/>
        <v>-5.5804195804195809</v>
      </c>
      <c r="R40" s="7">
        <f t="shared" si="1"/>
        <v>102.77272727272728</v>
      </c>
      <c r="S40">
        <f t="shared" si="2"/>
        <v>-0.12955005512625917</v>
      </c>
      <c r="U40">
        <f t="shared" si="3"/>
        <v>33</v>
      </c>
      <c r="V40">
        <v>5598</v>
      </c>
      <c r="W40" t="s">
        <v>23</v>
      </c>
      <c r="X40" s="7">
        <v>36261</v>
      </c>
      <c r="Y40" s="7">
        <v>79</v>
      </c>
      <c r="Z40" s="25">
        <v>-357.89160839160837</v>
      </c>
      <c r="AA40" s="7">
        <v>5348.045454545454</v>
      </c>
      <c r="AB40">
        <v>-0.60323096305725077</v>
      </c>
    </row>
  </sheetData>
  <sortState ref="V8:AB40">
    <sortCondition descending="1" ref="Z8:Z40"/>
  </sortState>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2:G40"/>
  <sheetViews>
    <sheetView workbookViewId="0"/>
  </sheetViews>
  <sheetFormatPr defaultRowHeight="13.5"/>
  <cols>
    <col min="1" max="1" width="3.125" customWidth="1"/>
    <col min="3" max="3" width="13.125" customWidth="1"/>
  </cols>
  <sheetData>
    <row r="2" spans="1:7">
      <c r="A2" t="s">
        <v>296</v>
      </c>
    </row>
    <row r="3" spans="1:7">
      <c r="A3" s="47" t="s">
        <v>310</v>
      </c>
    </row>
    <row r="5" spans="1:7">
      <c r="B5" s="8" t="s">
        <v>102</v>
      </c>
      <c r="C5" s="8"/>
      <c r="D5" s="8"/>
      <c r="E5" s="8"/>
    </row>
    <row r="6" spans="1:7">
      <c r="B6" s="8" t="s">
        <v>118</v>
      </c>
      <c r="C6" s="8"/>
      <c r="D6" s="8"/>
      <c r="E6" s="8"/>
      <c r="F6" t="s">
        <v>297</v>
      </c>
      <c r="G6" t="s">
        <v>298</v>
      </c>
    </row>
    <row r="7" spans="1:7">
      <c r="A7" s="6"/>
      <c r="B7" s="40" t="s">
        <v>4</v>
      </c>
      <c r="C7" s="40" t="s">
        <v>5</v>
      </c>
      <c r="D7" s="40" t="s">
        <v>0</v>
      </c>
      <c r="E7" s="40" t="s">
        <v>1</v>
      </c>
      <c r="F7" s="40" t="s">
        <v>285</v>
      </c>
      <c r="G7" s="1" t="s">
        <v>286</v>
      </c>
    </row>
    <row r="8" spans="1:7">
      <c r="A8" s="4">
        <f>1</f>
        <v>1</v>
      </c>
      <c r="B8" s="11">
        <v>8558</v>
      </c>
      <c r="C8" s="11" t="s">
        <v>69</v>
      </c>
      <c r="D8" s="3">
        <v>48954</v>
      </c>
      <c r="E8" s="3">
        <v>246</v>
      </c>
      <c r="F8" s="5">
        <v>82859.600000000006</v>
      </c>
      <c r="G8" s="3">
        <v>33905.600000000006</v>
      </c>
    </row>
    <row r="9" spans="1:7">
      <c r="A9" s="4">
        <f>A8+1</f>
        <v>2</v>
      </c>
      <c r="B9" s="11">
        <v>3748</v>
      </c>
      <c r="C9" s="11" t="s">
        <v>85</v>
      </c>
      <c r="D9" s="3">
        <v>43758</v>
      </c>
      <c r="E9" s="3">
        <v>442</v>
      </c>
      <c r="F9" s="5">
        <v>67863.399999999994</v>
      </c>
      <c r="G9" s="3">
        <v>24105.399999999994</v>
      </c>
    </row>
    <row r="10" spans="1:7">
      <c r="A10" s="4">
        <f t="shared" ref="A10:A39" si="0">A9+1</f>
        <v>3</v>
      </c>
      <c r="B10" s="11">
        <v>7554</v>
      </c>
      <c r="C10" s="11" t="s">
        <v>47</v>
      </c>
      <c r="D10" s="3">
        <v>54534</v>
      </c>
      <c r="E10" s="3">
        <v>366</v>
      </c>
      <c r="F10" s="5">
        <v>65755.066666666695</v>
      </c>
      <c r="G10" s="3">
        <v>11221.066666666695</v>
      </c>
    </row>
    <row r="11" spans="1:7">
      <c r="A11" s="4">
        <f t="shared" si="0"/>
        <v>4</v>
      </c>
      <c r="B11" s="11">
        <v>8710</v>
      </c>
      <c r="C11" s="11" t="s">
        <v>61</v>
      </c>
      <c r="D11" s="3">
        <v>49153</v>
      </c>
      <c r="E11" s="3">
        <v>247</v>
      </c>
      <c r="F11" s="5">
        <v>57421.2</v>
      </c>
      <c r="G11" s="3">
        <v>8268.1999999999971</v>
      </c>
    </row>
    <row r="12" spans="1:7">
      <c r="A12" s="4">
        <f t="shared" si="0"/>
        <v>5</v>
      </c>
      <c r="B12" s="11">
        <v>4735</v>
      </c>
      <c r="C12" s="11" t="s">
        <v>48</v>
      </c>
      <c r="D12" s="3">
        <v>59841</v>
      </c>
      <c r="E12" s="3">
        <v>109</v>
      </c>
      <c r="F12" s="5">
        <v>52432.800000000003</v>
      </c>
      <c r="G12" s="3">
        <v>-7408.1999999999971</v>
      </c>
    </row>
    <row r="13" spans="1:7">
      <c r="A13" s="4">
        <f t="shared" si="0"/>
        <v>6</v>
      </c>
      <c r="B13" s="11">
        <v>2507</v>
      </c>
      <c r="C13" s="11" t="s">
        <v>34</v>
      </c>
      <c r="D13" s="3">
        <v>44551</v>
      </c>
      <c r="E13" s="3">
        <v>149</v>
      </c>
      <c r="F13" s="5">
        <v>45847.73333333333</v>
      </c>
      <c r="G13" s="3">
        <v>1296.7333333333299</v>
      </c>
    </row>
    <row r="14" spans="1:7">
      <c r="A14" s="4">
        <f t="shared" si="0"/>
        <v>7</v>
      </c>
      <c r="B14" s="11">
        <v>1244</v>
      </c>
      <c r="C14" s="11" t="s">
        <v>93</v>
      </c>
      <c r="D14" s="3">
        <v>53867</v>
      </c>
      <c r="E14" s="3">
        <v>83</v>
      </c>
      <c r="F14" s="5">
        <v>45781.7</v>
      </c>
      <c r="G14" s="3">
        <v>-8085.3000000000029</v>
      </c>
    </row>
    <row r="15" spans="1:7">
      <c r="A15" s="4">
        <f t="shared" si="0"/>
        <v>8</v>
      </c>
      <c r="B15" s="11">
        <v>2599</v>
      </c>
      <c r="C15" s="11" t="s">
        <v>74</v>
      </c>
      <c r="D15" s="3">
        <v>28459</v>
      </c>
      <c r="E15" s="3">
        <v>191</v>
      </c>
      <c r="F15" s="5">
        <v>38633.066666666651</v>
      </c>
      <c r="G15" s="3">
        <v>10174.066666666651</v>
      </c>
    </row>
    <row r="16" spans="1:7">
      <c r="A16" s="4">
        <f t="shared" si="0"/>
        <v>9</v>
      </c>
      <c r="B16" s="11">
        <v>7684</v>
      </c>
      <c r="C16" s="11" t="s">
        <v>27</v>
      </c>
      <c r="D16" s="3">
        <v>32238</v>
      </c>
      <c r="E16" s="3">
        <v>162</v>
      </c>
      <c r="F16" s="5">
        <v>34058.266666666612</v>
      </c>
      <c r="G16" s="3">
        <v>1820.2666666666119</v>
      </c>
    </row>
    <row r="17" spans="1:7">
      <c r="A17" s="4">
        <f t="shared" si="0"/>
        <v>10</v>
      </c>
      <c r="B17" s="11">
        <v>5598</v>
      </c>
      <c r="C17" s="11" t="s">
        <v>24</v>
      </c>
      <c r="D17" s="3">
        <v>36261</v>
      </c>
      <c r="E17" s="3">
        <v>79</v>
      </c>
      <c r="F17" s="5">
        <v>30571.125</v>
      </c>
      <c r="G17" s="3">
        <v>-5689.875</v>
      </c>
    </row>
    <row r="18" spans="1:7">
      <c r="A18" s="4">
        <f t="shared" si="0"/>
        <v>11</v>
      </c>
      <c r="B18" s="11">
        <v>2599</v>
      </c>
      <c r="C18" s="11" t="s">
        <v>94</v>
      </c>
      <c r="D18" s="3">
        <v>34124</v>
      </c>
      <c r="E18" s="3">
        <v>76</v>
      </c>
      <c r="F18" s="5">
        <v>30064.21875</v>
      </c>
      <c r="G18" s="3">
        <v>-4059.78125</v>
      </c>
    </row>
    <row r="19" spans="1:7">
      <c r="A19" s="4">
        <f t="shared" si="0"/>
        <v>12</v>
      </c>
      <c r="B19" s="11">
        <v>4697</v>
      </c>
      <c r="C19" s="11" t="s">
        <v>38</v>
      </c>
      <c r="D19" s="3">
        <v>37425</v>
      </c>
      <c r="E19" s="3">
        <v>75</v>
      </c>
      <c r="F19" s="5">
        <v>28413.9</v>
      </c>
      <c r="G19" s="3">
        <v>-9011.0999999999985</v>
      </c>
    </row>
    <row r="20" spans="1:7">
      <c r="A20" s="4">
        <f t="shared" si="0"/>
        <v>13</v>
      </c>
      <c r="B20" s="11">
        <v>7589</v>
      </c>
      <c r="C20" s="11" t="s">
        <v>51</v>
      </c>
      <c r="D20" s="3">
        <v>33932</v>
      </c>
      <c r="E20" s="3">
        <v>68</v>
      </c>
      <c r="F20" s="5">
        <v>28022.5</v>
      </c>
      <c r="G20" s="3">
        <v>-5909.5</v>
      </c>
    </row>
    <row r="21" spans="1:7">
      <c r="A21" s="4">
        <f t="shared" si="0"/>
        <v>14</v>
      </c>
      <c r="B21" s="11">
        <v>6981</v>
      </c>
      <c r="C21" s="11" t="s">
        <v>40</v>
      </c>
      <c r="D21" s="3">
        <v>34587</v>
      </c>
      <c r="E21" s="3">
        <v>63</v>
      </c>
      <c r="F21" s="5">
        <v>27714.125</v>
      </c>
      <c r="G21" s="3">
        <v>-6872.875</v>
      </c>
    </row>
    <row r="22" spans="1:7">
      <c r="A22" s="4">
        <f t="shared" si="0"/>
        <v>15</v>
      </c>
      <c r="B22" s="11">
        <v>3205</v>
      </c>
      <c r="C22" s="11" t="s">
        <v>89</v>
      </c>
      <c r="D22" s="3">
        <v>33489</v>
      </c>
      <c r="E22" s="3">
        <v>61</v>
      </c>
      <c r="F22" s="5">
        <v>25798.75</v>
      </c>
      <c r="G22" s="3">
        <v>-7690.25</v>
      </c>
    </row>
    <row r="23" spans="1:7">
      <c r="A23">
        <f t="shared" si="0"/>
        <v>16</v>
      </c>
      <c r="B23" s="8">
        <v>3211</v>
      </c>
      <c r="C23" s="8" t="s">
        <v>70</v>
      </c>
      <c r="D23" s="7">
        <v>15847</v>
      </c>
      <c r="E23" s="7">
        <v>53</v>
      </c>
      <c r="F23" s="25">
        <v>17099.599999999999</v>
      </c>
      <c r="G23" s="7">
        <v>1252.5999999999985</v>
      </c>
    </row>
    <row r="24" spans="1:7">
      <c r="A24">
        <f t="shared" si="0"/>
        <v>17</v>
      </c>
      <c r="B24" s="8">
        <v>3247</v>
      </c>
      <c r="C24" s="8" t="s">
        <v>14</v>
      </c>
      <c r="D24" s="7">
        <v>7164</v>
      </c>
      <c r="E24" s="7">
        <v>36</v>
      </c>
      <c r="F24" s="25">
        <v>15064.933333333332</v>
      </c>
      <c r="G24" s="7">
        <v>7900.9333333333325</v>
      </c>
    </row>
    <row r="25" spans="1:7">
      <c r="A25">
        <f t="shared" si="0"/>
        <v>18</v>
      </c>
      <c r="B25" s="8">
        <v>9164</v>
      </c>
      <c r="C25" s="8" t="s">
        <v>59</v>
      </c>
      <c r="D25" s="7">
        <v>3874</v>
      </c>
      <c r="E25" s="7">
        <v>26</v>
      </c>
      <c r="F25" s="25">
        <v>14994.4</v>
      </c>
      <c r="G25" s="7">
        <v>11120.4</v>
      </c>
    </row>
    <row r="26" spans="1:7">
      <c r="A26">
        <f t="shared" si="0"/>
        <v>19</v>
      </c>
      <c r="B26" s="8">
        <v>6045</v>
      </c>
      <c r="C26" s="8" t="s">
        <v>44</v>
      </c>
      <c r="D26" s="7">
        <v>19461</v>
      </c>
      <c r="E26" s="7">
        <v>39</v>
      </c>
      <c r="F26" s="25">
        <v>8129.82</v>
      </c>
      <c r="G26" s="7">
        <v>-11331.18</v>
      </c>
    </row>
    <row r="27" spans="1:7">
      <c r="A27">
        <f t="shared" si="0"/>
        <v>20</v>
      </c>
      <c r="B27" s="8">
        <v>1578</v>
      </c>
      <c r="C27" s="8" t="s">
        <v>12</v>
      </c>
      <c r="D27" s="7">
        <v>19168</v>
      </c>
      <c r="E27" s="7">
        <v>32</v>
      </c>
      <c r="F27" s="25">
        <v>8056.02</v>
      </c>
      <c r="G27" s="7">
        <v>-11111.98</v>
      </c>
    </row>
    <row r="28" spans="1:7">
      <c r="A28">
        <f t="shared" si="0"/>
        <v>21</v>
      </c>
      <c r="B28" s="8">
        <v>8569</v>
      </c>
      <c r="C28" s="8" t="s">
        <v>65</v>
      </c>
      <c r="D28" s="7">
        <v>18040</v>
      </c>
      <c r="E28" s="7">
        <v>41</v>
      </c>
      <c r="F28" s="25">
        <v>7747.5</v>
      </c>
      <c r="G28" s="7">
        <v>-10292.5</v>
      </c>
    </row>
    <row r="29" spans="1:7">
      <c r="A29">
        <f t="shared" si="0"/>
        <v>22</v>
      </c>
      <c r="B29" s="8">
        <v>5690</v>
      </c>
      <c r="C29" s="8" t="s">
        <v>36</v>
      </c>
      <c r="D29" s="7">
        <v>14970</v>
      </c>
      <c r="E29" s="7">
        <v>30</v>
      </c>
      <c r="F29" s="25">
        <v>7575.42</v>
      </c>
      <c r="G29" s="7">
        <v>-7394.58</v>
      </c>
    </row>
    <row r="30" spans="1:7">
      <c r="A30">
        <f t="shared" si="0"/>
        <v>23</v>
      </c>
      <c r="B30" s="8">
        <v>1457</v>
      </c>
      <c r="C30" s="8" t="s">
        <v>71</v>
      </c>
      <c r="D30" s="7">
        <v>12974</v>
      </c>
      <c r="E30" s="7">
        <v>26</v>
      </c>
      <c r="F30" s="25">
        <v>7461.7199999999993</v>
      </c>
      <c r="G30" s="7">
        <v>-5512.2800000000007</v>
      </c>
    </row>
    <row r="31" spans="1:7">
      <c r="A31">
        <f t="shared" si="0"/>
        <v>24</v>
      </c>
      <c r="B31" s="8">
        <v>1235</v>
      </c>
      <c r="C31" s="8" t="s">
        <v>87</v>
      </c>
      <c r="D31" s="7">
        <v>12579</v>
      </c>
      <c r="E31" s="7">
        <v>21</v>
      </c>
      <c r="F31" s="25">
        <v>7094.16</v>
      </c>
      <c r="G31" s="7">
        <v>-5484.84</v>
      </c>
    </row>
    <row r="32" spans="1:7">
      <c r="A32">
        <f t="shared" si="0"/>
        <v>25</v>
      </c>
      <c r="B32" s="8">
        <v>4280</v>
      </c>
      <c r="C32" s="8" t="s">
        <v>88</v>
      </c>
      <c r="D32" s="7">
        <v>11184</v>
      </c>
      <c r="E32" s="7">
        <v>16</v>
      </c>
      <c r="F32" s="25">
        <v>6874.98</v>
      </c>
      <c r="G32" s="7">
        <v>-4309.0200000000004</v>
      </c>
    </row>
    <row r="33" spans="1:7">
      <c r="A33">
        <f t="shared" si="0"/>
        <v>26</v>
      </c>
      <c r="B33" s="8">
        <v>1025</v>
      </c>
      <c r="C33" s="8" t="s">
        <v>25</v>
      </c>
      <c r="D33" s="7">
        <v>9333</v>
      </c>
      <c r="E33" s="7">
        <v>17</v>
      </c>
      <c r="F33" s="25">
        <v>3427.08</v>
      </c>
      <c r="G33" s="7">
        <v>-5905.92</v>
      </c>
    </row>
    <row r="34" spans="1:7">
      <c r="A34">
        <f t="shared" si="0"/>
        <v>27</v>
      </c>
      <c r="B34" s="8">
        <v>2069</v>
      </c>
      <c r="C34" s="8" t="s">
        <v>42</v>
      </c>
      <c r="D34" s="7">
        <v>7984</v>
      </c>
      <c r="E34" s="7">
        <v>16</v>
      </c>
      <c r="F34" s="25">
        <v>3397.9500000000003</v>
      </c>
      <c r="G34" s="7">
        <v>-4586.0499999999993</v>
      </c>
    </row>
    <row r="35" spans="1:7">
      <c r="A35">
        <f t="shared" si="0"/>
        <v>28</v>
      </c>
      <c r="B35" s="8">
        <v>4873</v>
      </c>
      <c r="C35" s="8" t="s">
        <v>90</v>
      </c>
      <c r="D35" s="7">
        <v>3843</v>
      </c>
      <c r="E35" s="7">
        <v>7</v>
      </c>
      <c r="F35" s="25">
        <v>2230.7199999999998</v>
      </c>
      <c r="G35" s="7">
        <v>-1612.2800000000002</v>
      </c>
    </row>
    <row r="36" spans="1:7">
      <c r="A36">
        <f t="shared" si="0"/>
        <v>29</v>
      </c>
      <c r="B36" s="8">
        <v>5208</v>
      </c>
      <c r="C36" s="8" t="s">
        <v>31</v>
      </c>
      <c r="D36" s="7">
        <v>2189</v>
      </c>
      <c r="E36" s="7">
        <v>11</v>
      </c>
      <c r="F36" s="25">
        <v>1655.46</v>
      </c>
      <c r="G36" s="7">
        <v>-533.54</v>
      </c>
    </row>
    <row r="37" spans="1:7">
      <c r="A37">
        <f t="shared" si="0"/>
        <v>30</v>
      </c>
      <c r="B37" s="8">
        <v>3165</v>
      </c>
      <c r="C37" s="8" t="s">
        <v>79</v>
      </c>
      <c r="D37" s="7">
        <v>798</v>
      </c>
      <c r="E37" s="7">
        <v>2</v>
      </c>
      <c r="F37" s="25">
        <v>1364.8666666666666</v>
      </c>
      <c r="G37" s="7">
        <v>566.86666666666656</v>
      </c>
    </row>
    <row r="38" spans="1:7">
      <c r="A38">
        <f t="shared" si="0"/>
        <v>31</v>
      </c>
      <c r="B38" s="8">
        <v>1469</v>
      </c>
      <c r="C38" s="8" t="s">
        <v>67</v>
      </c>
      <c r="D38" s="7">
        <v>1796</v>
      </c>
      <c r="E38" s="7">
        <v>4</v>
      </c>
      <c r="F38" s="25">
        <v>808.48500000000001</v>
      </c>
      <c r="G38" s="7">
        <v>-987.51499999999999</v>
      </c>
    </row>
    <row r="39" spans="1:7">
      <c r="A39">
        <f t="shared" si="0"/>
        <v>32</v>
      </c>
      <c r="B39" s="8">
        <v>8472</v>
      </c>
      <c r="C39" s="8" t="s">
        <v>100</v>
      </c>
      <c r="D39" s="7">
        <v>1497</v>
      </c>
      <c r="E39" s="7">
        <v>3</v>
      </c>
      <c r="F39" s="25">
        <v>782.46</v>
      </c>
      <c r="G39" s="7">
        <v>-714.54</v>
      </c>
    </row>
    <row r="40" spans="1:7">
      <c r="A40">
        <f>A39+1</f>
        <v>33</v>
      </c>
      <c r="B40" s="8">
        <v>3920</v>
      </c>
      <c r="C40" s="8" t="s">
        <v>97</v>
      </c>
      <c r="D40" s="7">
        <v>998</v>
      </c>
      <c r="E40" s="7">
        <v>2</v>
      </c>
      <c r="F40" s="25">
        <v>776.98500000000001</v>
      </c>
      <c r="G40" s="7">
        <v>-221.01499999999999</v>
      </c>
    </row>
  </sheetData>
  <sortState ref="B7:G39">
    <sortCondition descending="1" ref="F7:F39"/>
  </sortState>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K40"/>
  <sheetViews>
    <sheetView workbookViewId="0"/>
  </sheetViews>
  <sheetFormatPr defaultRowHeight="13.5"/>
  <cols>
    <col min="1" max="1" width="3.125" style="8" customWidth="1"/>
    <col min="2" max="2" width="9" style="8"/>
    <col min="3" max="3" width="13.125" style="8" customWidth="1"/>
    <col min="4" max="5" width="9" style="8"/>
    <col min="6" max="6" width="13.125" style="8" customWidth="1"/>
    <col min="7" max="7" width="9" style="8"/>
    <col min="8" max="10" width="9" style="55"/>
    <col min="11" max="16384" width="9" style="8"/>
  </cols>
  <sheetData>
    <row r="1" spans="1:10">
      <c r="H1" s="8"/>
      <c r="I1" s="8"/>
      <c r="J1" s="8"/>
    </row>
    <row r="2" spans="1:10">
      <c r="A2" t="s">
        <v>299</v>
      </c>
      <c r="H2" s="8"/>
      <c r="I2" s="8"/>
      <c r="J2" s="8"/>
    </row>
    <row r="3" spans="1:10">
      <c r="A3" s="47" t="s">
        <v>309</v>
      </c>
      <c r="H3" s="8"/>
      <c r="I3" s="8"/>
      <c r="J3" s="8"/>
    </row>
    <row r="4" spans="1:10">
      <c r="H4" s="8"/>
      <c r="I4" s="8"/>
      <c r="J4" s="8"/>
    </row>
    <row r="5" spans="1:10">
      <c r="B5" s="8" t="s">
        <v>287</v>
      </c>
      <c r="H5" s="8"/>
      <c r="I5" s="8"/>
      <c r="J5" s="8"/>
    </row>
    <row r="6" spans="1:10">
      <c r="B6" s="8" t="s">
        <v>118</v>
      </c>
      <c r="H6" s="8"/>
      <c r="I6" s="8"/>
      <c r="J6" s="8"/>
    </row>
    <row r="7" spans="1:10">
      <c r="A7" s="10"/>
      <c r="B7" s="40" t="s">
        <v>300</v>
      </c>
      <c r="C7" s="40" t="s">
        <v>301</v>
      </c>
      <c r="D7" s="40" t="s">
        <v>304</v>
      </c>
      <c r="E7" s="40" t="s">
        <v>302</v>
      </c>
      <c r="F7" s="40" t="s">
        <v>303</v>
      </c>
      <c r="G7" s="40" t="s">
        <v>305</v>
      </c>
      <c r="H7" s="40" t="s">
        <v>288</v>
      </c>
      <c r="I7" s="40" t="s">
        <v>289</v>
      </c>
      <c r="J7" s="40" t="s">
        <v>290</v>
      </c>
    </row>
    <row r="8" spans="1:10">
      <c r="A8" s="11">
        <f>1</f>
        <v>1</v>
      </c>
      <c r="B8" s="11">
        <v>8558</v>
      </c>
      <c r="C8" s="11" t="s">
        <v>69</v>
      </c>
      <c r="D8" s="11">
        <v>124</v>
      </c>
      <c r="E8" s="11">
        <v>3748</v>
      </c>
      <c r="F8" s="11" t="s">
        <v>85</v>
      </c>
      <c r="G8" s="11">
        <v>134</v>
      </c>
      <c r="H8" s="49">
        <v>0.28699999999999998</v>
      </c>
      <c r="I8" s="50">
        <v>0.1183</v>
      </c>
      <c r="J8" s="51">
        <v>1.0492999999999999</v>
      </c>
    </row>
    <row r="9" spans="1:10">
      <c r="A9" s="11">
        <f>A8+1</f>
        <v>2</v>
      </c>
      <c r="B9" s="11">
        <v>7554</v>
      </c>
      <c r="C9" s="11" t="s">
        <v>47</v>
      </c>
      <c r="D9" s="11">
        <v>102</v>
      </c>
      <c r="E9" s="11">
        <v>8558</v>
      </c>
      <c r="F9" s="11" t="s">
        <v>69</v>
      </c>
      <c r="G9" s="11">
        <v>124</v>
      </c>
      <c r="H9" s="49">
        <v>0.21940000000000001</v>
      </c>
      <c r="I9" s="50">
        <v>0.1245</v>
      </c>
      <c r="J9" s="51">
        <v>0.95350000000000001</v>
      </c>
    </row>
    <row r="10" spans="1:10">
      <c r="A10" s="11">
        <f t="shared" ref="A10:A40" si="0">A9+1</f>
        <v>3</v>
      </c>
      <c r="B10" s="11">
        <v>3748</v>
      </c>
      <c r="C10" s="11" t="s">
        <v>85</v>
      </c>
      <c r="D10" s="11">
        <v>134</v>
      </c>
      <c r="E10" s="11">
        <v>7554</v>
      </c>
      <c r="F10" s="11" t="s">
        <v>47</v>
      </c>
      <c r="G10" s="11">
        <v>102</v>
      </c>
      <c r="H10" s="49">
        <v>0.1943</v>
      </c>
      <c r="I10" s="50">
        <v>0.10340000000000001</v>
      </c>
      <c r="J10" s="51">
        <v>0.87539999999999996</v>
      </c>
    </row>
    <row r="11" spans="1:10">
      <c r="A11" s="11">
        <f t="shared" si="0"/>
        <v>4</v>
      </c>
      <c r="B11" s="11">
        <v>3748</v>
      </c>
      <c r="C11" s="11" t="s">
        <v>85</v>
      </c>
      <c r="D11" s="11">
        <v>134</v>
      </c>
      <c r="E11" s="11">
        <v>8710</v>
      </c>
      <c r="F11" s="11" t="s">
        <v>61</v>
      </c>
      <c r="G11" s="11">
        <v>75</v>
      </c>
      <c r="H11" s="49">
        <v>0.1769</v>
      </c>
      <c r="I11" s="50">
        <v>0.1016</v>
      </c>
      <c r="J11" s="51">
        <v>0.72540000000000004</v>
      </c>
    </row>
    <row r="12" spans="1:10">
      <c r="A12" s="11">
        <f t="shared" si="0"/>
        <v>5</v>
      </c>
      <c r="B12" s="11">
        <v>9164</v>
      </c>
      <c r="C12" s="11" t="s">
        <v>59</v>
      </c>
      <c r="D12" s="11">
        <v>97</v>
      </c>
      <c r="E12" s="11">
        <v>4735</v>
      </c>
      <c r="F12" s="11" t="s">
        <v>48</v>
      </c>
      <c r="G12" s="11">
        <v>43</v>
      </c>
      <c r="H12" s="49">
        <v>0.15459999999999999</v>
      </c>
      <c r="I12" s="50">
        <v>9.5200000000000007E-2</v>
      </c>
      <c r="J12" s="51">
        <v>0.5716</v>
      </c>
    </row>
    <row r="13" spans="1:10">
      <c r="A13" s="11">
        <f t="shared" si="0"/>
        <v>6</v>
      </c>
      <c r="B13" s="11">
        <v>9164</v>
      </c>
      <c r="C13" s="11" t="s">
        <v>59</v>
      </c>
      <c r="D13" s="11">
        <v>97</v>
      </c>
      <c r="E13" s="11">
        <v>2507</v>
      </c>
      <c r="F13" s="11" t="s">
        <v>34</v>
      </c>
      <c r="G13" s="11">
        <v>57</v>
      </c>
      <c r="H13" s="49">
        <v>0.11899999999999999</v>
      </c>
      <c r="I13" s="50">
        <v>9.1899999999999996E-2</v>
      </c>
      <c r="J13" s="51">
        <v>0.63649999999999995</v>
      </c>
    </row>
    <row r="14" spans="1:10">
      <c r="A14" s="11">
        <f t="shared" si="0"/>
        <v>7</v>
      </c>
      <c r="B14" s="11">
        <v>8710</v>
      </c>
      <c r="C14" s="11" t="s">
        <v>61</v>
      </c>
      <c r="D14" s="11">
        <v>75</v>
      </c>
      <c r="E14" s="11">
        <v>1244</v>
      </c>
      <c r="F14" s="11" t="s">
        <v>93</v>
      </c>
      <c r="G14" s="11">
        <v>31</v>
      </c>
      <c r="H14" s="49">
        <v>8.43E-2</v>
      </c>
      <c r="I14" s="50">
        <v>8.1500000000000003E-2</v>
      </c>
      <c r="J14" s="51">
        <v>0.52400000000000002</v>
      </c>
    </row>
    <row r="15" spans="1:10">
      <c r="A15" s="11">
        <f t="shared" si="0"/>
        <v>8</v>
      </c>
      <c r="B15" s="11">
        <v>8558</v>
      </c>
      <c r="C15" s="11" t="s">
        <v>69</v>
      </c>
      <c r="D15" s="11">
        <v>124</v>
      </c>
      <c r="E15" s="11">
        <v>2599</v>
      </c>
      <c r="F15" s="11" t="s">
        <v>74</v>
      </c>
      <c r="G15" s="11">
        <v>84</v>
      </c>
      <c r="H15" s="49">
        <v>7.6499999999999999E-2</v>
      </c>
      <c r="I15" s="50">
        <v>5.2999999999999999E-2</v>
      </c>
      <c r="J15" s="51">
        <v>0.49780000000000002</v>
      </c>
    </row>
    <row r="16" spans="1:10">
      <c r="A16" s="11">
        <f t="shared" si="0"/>
        <v>9</v>
      </c>
      <c r="B16" s="11">
        <v>2599</v>
      </c>
      <c r="C16" s="11" t="s">
        <v>94</v>
      </c>
      <c r="D16" s="11">
        <v>24</v>
      </c>
      <c r="E16" s="11">
        <v>7684</v>
      </c>
      <c r="F16" s="11" t="s">
        <v>27</v>
      </c>
      <c r="G16" s="11">
        <v>73</v>
      </c>
      <c r="H16" s="49">
        <v>7.4399999999999994E-2</v>
      </c>
      <c r="I16" s="50">
        <v>5.0999999999999997E-2</v>
      </c>
      <c r="J16" s="51">
        <v>0.58760000000000001</v>
      </c>
    </row>
    <row r="17" spans="1:11">
      <c r="A17" s="11">
        <f t="shared" si="0"/>
        <v>10</v>
      </c>
      <c r="B17" s="11">
        <v>2507</v>
      </c>
      <c r="C17" s="11" t="s">
        <v>34</v>
      </c>
      <c r="D17" s="11">
        <v>57</v>
      </c>
      <c r="E17" s="11">
        <v>5598</v>
      </c>
      <c r="F17" s="11" t="s">
        <v>24</v>
      </c>
      <c r="G17" s="11">
        <v>48</v>
      </c>
      <c r="H17" s="49">
        <v>6.8099999999999994E-2</v>
      </c>
      <c r="I17" s="50">
        <v>2.1499999999999998E-2</v>
      </c>
      <c r="J17" s="51">
        <v>0.40500000000000003</v>
      </c>
    </row>
    <row r="18" spans="1:11">
      <c r="A18" s="11">
        <f t="shared" si="0"/>
        <v>11</v>
      </c>
      <c r="B18" s="11">
        <v>3247</v>
      </c>
      <c r="C18" s="11" t="s">
        <v>14</v>
      </c>
      <c r="D18" s="11">
        <v>52</v>
      </c>
      <c r="E18" s="11">
        <v>2599</v>
      </c>
      <c r="F18" s="11" t="s">
        <v>94</v>
      </c>
      <c r="G18" s="11">
        <v>24</v>
      </c>
      <c r="H18" s="49">
        <v>6.7599999999999993E-2</v>
      </c>
      <c r="I18" s="50">
        <v>2.29E-2</v>
      </c>
      <c r="J18" s="51">
        <v>0.38129999999999997</v>
      </c>
    </row>
    <row r="19" spans="1:11">
      <c r="A19" s="11">
        <f t="shared" si="0"/>
        <v>12</v>
      </c>
      <c r="B19" s="11">
        <v>9164</v>
      </c>
      <c r="C19" s="11" t="s">
        <v>59</v>
      </c>
      <c r="D19" s="11">
        <v>97</v>
      </c>
      <c r="E19" s="11">
        <v>4697</v>
      </c>
      <c r="F19" s="11" t="s">
        <v>38</v>
      </c>
      <c r="G19" s="11">
        <v>35</v>
      </c>
      <c r="H19" s="49">
        <v>6.3E-2</v>
      </c>
      <c r="I19" s="50">
        <v>1.4500000000000001E-2</v>
      </c>
      <c r="J19" s="51">
        <v>0.3478</v>
      </c>
    </row>
    <row r="20" spans="1:11">
      <c r="A20" s="11">
        <f t="shared" si="0"/>
        <v>13</v>
      </c>
      <c r="B20" s="11">
        <v>9164</v>
      </c>
      <c r="C20" s="11" t="s">
        <v>59</v>
      </c>
      <c r="D20" s="11">
        <v>97</v>
      </c>
      <c r="E20" s="11">
        <v>7589</v>
      </c>
      <c r="F20" s="11" t="s">
        <v>51</v>
      </c>
      <c r="G20" s="11">
        <v>34</v>
      </c>
      <c r="H20" s="49">
        <v>5.8000000000000003E-2</v>
      </c>
      <c r="I20" s="50">
        <v>1.0999999999999999E-2</v>
      </c>
      <c r="J20" s="51">
        <v>0.3266</v>
      </c>
    </row>
    <row r="21" spans="1:11">
      <c r="A21" s="11">
        <f t="shared" si="0"/>
        <v>14</v>
      </c>
      <c r="B21" s="11">
        <v>4735</v>
      </c>
      <c r="C21" s="11" t="s">
        <v>48</v>
      </c>
      <c r="D21" s="11">
        <v>43</v>
      </c>
      <c r="E21" s="11">
        <v>6981</v>
      </c>
      <c r="F21" s="11" t="s">
        <v>40</v>
      </c>
      <c r="G21" s="11">
        <v>28</v>
      </c>
      <c r="H21" s="49">
        <v>4.7500000000000001E-2</v>
      </c>
      <c r="I21" s="50">
        <v>8.6E-3</v>
      </c>
      <c r="J21" s="51">
        <v>0.27429999999999999</v>
      </c>
    </row>
    <row r="22" spans="1:11">
      <c r="A22" s="11">
        <f t="shared" si="0"/>
        <v>15</v>
      </c>
      <c r="B22" s="11">
        <v>7684</v>
      </c>
      <c r="C22" s="11" t="s">
        <v>27</v>
      </c>
      <c r="D22" s="11">
        <v>73</v>
      </c>
      <c r="E22" s="11">
        <v>3205</v>
      </c>
      <c r="F22" s="11" t="s">
        <v>89</v>
      </c>
      <c r="G22" s="11">
        <v>19</v>
      </c>
      <c r="H22" s="49">
        <v>4.3400000000000001E-2</v>
      </c>
      <c r="I22" s="50">
        <v>7.1999999999999998E-3</v>
      </c>
      <c r="J22" s="51">
        <v>0.21179999999999999</v>
      </c>
    </row>
    <row r="23" spans="1:11">
      <c r="A23" s="23">
        <f t="shared" si="0"/>
        <v>16</v>
      </c>
      <c r="B23" s="23">
        <v>6045</v>
      </c>
      <c r="C23" s="23" t="s">
        <v>44</v>
      </c>
      <c r="D23" s="42">
        <v>37</v>
      </c>
      <c r="E23" s="23">
        <v>3211</v>
      </c>
      <c r="F23" s="23" t="s">
        <v>70</v>
      </c>
      <c r="G23" s="42">
        <v>47</v>
      </c>
      <c r="H23" s="52">
        <v>4.2000000000000003E-2</v>
      </c>
      <c r="I23" s="53">
        <v>6.4000000000000003E-3</v>
      </c>
      <c r="J23" s="54">
        <v>7.1499999999999994E-2</v>
      </c>
      <c r="K23" s="41"/>
    </row>
    <row r="24" spans="1:11">
      <c r="A24" s="23">
        <f t="shared" si="0"/>
        <v>17</v>
      </c>
      <c r="B24" s="23">
        <v>5598</v>
      </c>
      <c r="C24" s="23" t="s">
        <v>24</v>
      </c>
      <c r="D24" s="42">
        <v>48</v>
      </c>
      <c r="E24" s="23">
        <v>3247</v>
      </c>
      <c r="F24" s="23" t="s">
        <v>14</v>
      </c>
      <c r="G24" s="42">
        <v>52</v>
      </c>
      <c r="H24" s="52">
        <v>3.9899999999999998E-2</v>
      </c>
      <c r="I24" s="53">
        <v>6.3E-3</v>
      </c>
      <c r="J24" s="54">
        <v>6.9800000000000001E-2</v>
      </c>
      <c r="K24" s="41"/>
    </row>
    <row r="25" spans="1:11">
      <c r="A25" s="23">
        <f t="shared" si="0"/>
        <v>18</v>
      </c>
      <c r="B25" s="23">
        <v>3748</v>
      </c>
      <c r="C25" s="23" t="s">
        <v>85</v>
      </c>
      <c r="D25" s="23">
        <v>134</v>
      </c>
      <c r="E25" s="23">
        <v>9164</v>
      </c>
      <c r="F25" s="23" t="s">
        <v>59</v>
      </c>
      <c r="G25" s="42">
        <v>97</v>
      </c>
      <c r="H25" s="52">
        <v>3.5000000000000003E-2</v>
      </c>
      <c r="I25" s="53">
        <v>5.7000000000000002E-3</v>
      </c>
      <c r="J25" s="54">
        <v>6.88E-2</v>
      </c>
      <c r="K25" s="41"/>
    </row>
    <row r="26" spans="1:11">
      <c r="A26" s="23">
        <f t="shared" si="0"/>
        <v>19</v>
      </c>
      <c r="B26" s="23">
        <v>3247</v>
      </c>
      <c r="C26" s="23" t="s">
        <v>14</v>
      </c>
      <c r="D26" s="42">
        <v>52</v>
      </c>
      <c r="E26" s="23">
        <v>6045</v>
      </c>
      <c r="F26" s="23" t="s">
        <v>44</v>
      </c>
      <c r="G26" s="42">
        <v>37</v>
      </c>
      <c r="H26" s="52">
        <v>3.2199999999999999E-2</v>
      </c>
      <c r="I26" s="53">
        <v>5.0000000000000001E-3</v>
      </c>
      <c r="J26" s="54">
        <v>6.4799999999999996E-2</v>
      </c>
      <c r="K26" s="41"/>
    </row>
    <row r="27" spans="1:11">
      <c r="A27" s="23">
        <f t="shared" si="0"/>
        <v>20</v>
      </c>
      <c r="B27" s="23">
        <v>7684</v>
      </c>
      <c r="C27" s="23" t="s">
        <v>27</v>
      </c>
      <c r="D27" s="42">
        <v>73</v>
      </c>
      <c r="E27" s="23">
        <v>1578</v>
      </c>
      <c r="F27" s="23" t="s">
        <v>12</v>
      </c>
      <c r="G27" s="42">
        <v>21</v>
      </c>
      <c r="H27" s="52">
        <v>2.7E-2</v>
      </c>
      <c r="I27" s="53">
        <v>4.7999999999999996E-3</v>
      </c>
      <c r="J27" s="54">
        <v>6.4699999999999994E-2</v>
      </c>
      <c r="K27" s="41"/>
    </row>
    <row r="28" spans="1:11">
      <c r="A28" s="23">
        <f t="shared" si="0"/>
        <v>21</v>
      </c>
      <c r="B28" s="23">
        <v>3748</v>
      </c>
      <c r="C28" s="23" t="s">
        <v>85</v>
      </c>
      <c r="D28" s="23">
        <v>134</v>
      </c>
      <c r="E28" s="23">
        <v>8569</v>
      </c>
      <c r="F28" s="23" t="s">
        <v>65</v>
      </c>
      <c r="G28" s="42">
        <v>22</v>
      </c>
      <c r="H28" s="52">
        <v>2.4299999999999999E-2</v>
      </c>
      <c r="I28" s="53">
        <v>4.7000000000000002E-3</v>
      </c>
      <c r="J28" s="54">
        <v>5.8999999999999997E-2</v>
      </c>
      <c r="K28" s="41"/>
    </row>
    <row r="29" spans="1:11">
      <c r="A29" s="23">
        <f t="shared" si="0"/>
        <v>22</v>
      </c>
      <c r="B29" s="23">
        <v>8558</v>
      </c>
      <c r="C29" s="23" t="s">
        <v>69</v>
      </c>
      <c r="D29" s="42">
        <v>124</v>
      </c>
      <c r="E29" s="23">
        <v>5690</v>
      </c>
      <c r="F29" s="23" t="s">
        <v>36</v>
      </c>
      <c r="G29" s="42">
        <v>24</v>
      </c>
      <c r="H29" s="52">
        <v>2.2700000000000001E-2</v>
      </c>
      <c r="I29" s="53">
        <v>4.4999999999999997E-3</v>
      </c>
      <c r="J29" s="54">
        <v>4.58E-2</v>
      </c>
      <c r="K29" s="41"/>
    </row>
    <row r="30" spans="1:11">
      <c r="A30" s="23">
        <f t="shared" si="0"/>
        <v>23</v>
      </c>
      <c r="B30" s="23">
        <v>2069</v>
      </c>
      <c r="C30" s="23" t="s">
        <v>42</v>
      </c>
      <c r="D30" s="42">
        <v>16</v>
      </c>
      <c r="E30" s="23">
        <v>1457</v>
      </c>
      <c r="F30" s="23" t="s">
        <v>71</v>
      </c>
      <c r="G30" s="42">
        <v>26</v>
      </c>
      <c r="H30" s="52">
        <v>1.95E-2</v>
      </c>
      <c r="I30" s="53">
        <v>4.1999999999999997E-3</v>
      </c>
      <c r="J30" s="54">
        <v>4.5400000000000003E-2</v>
      </c>
      <c r="K30" s="41"/>
    </row>
    <row r="31" spans="1:11">
      <c r="A31" s="23">
        <f t="shared" si="0"/>
        <v>24</v>
      </c>
      <c r="B31" s="23">
        <v>1025</v>
      </c>
      <c r="C31" s="23" t="s">
        <v>25</v>
      </c>
      <c r="D31" s="42">
        <v>14</v>
      </c>
      <c r="E31" s="23">
        <v>1235</v>
      </c>
      <c r="F31" s="23" t="s">
        <v>87</v>
      </c>
      <c r="G31" s="42">
        <v>11</v>
      </c>
      <c r="H31" s="52">
        <v>1.7600000000000001E-2</v>
      </c>
      <c r="I31" s="53">
        <v>4.1000000000000003E-3</v>
      </c>
      <c r="J31" s="54">
        <v>3.5499999999999997E-2</v>
      </c>
      <c r="K31" s="41"/>
    </row>
    <row r="32" spans="1:11">
      <c r="A32" s="23">
        <f t="shared" si="0"/>
        <v>25</v>
      </c>
      <c r="B32" s="23">
        <v>1235</v>
      </c>
      <c r="C32" s="23" t="s">
        <v>87</v>
      </c>
      <c r="D32" s="42">
        <v>11</v>
      </c>
      <c r="E32" s="23">
        <v>4280</v>
      </c>
      <c r="F32" s="23" t="s">
        <v>88</v>
      </c>
      <c r="G32" s="42">
        <v>13</v>
      </c>
      <c r="H32" s="52">
        <v>1.6E-2</v>
      </c>
      <c r="I32" s="53">
        <v>3.5000000000000001E-3</v>
      </c>
      <c r="J32" s="54">
        <v>3.4500000000000003E-2</v>
      </c>
      <c r="K32" s="41"/>
    </row>
    <row r="33" spans="1:11">
      <c r="A33" s="23">
        <f t="shared" si="0"/>
        <v>26</v>
      </c>
      <c r="B33" s="23">
        <v>4280</v>
      </c>
      <c r="C33" s="23" t="s">
        <v>88</v>
      </c>
      <c r="D33" s="42">
        <v>13</v>
      </c>
      <c r="E33" s="23">
        <v>1025</v>
      </c>
      <c r="F33" s="23" t="s">
        <v>25</v>
      </c>
      <c r="G33" s="42">
        <v>14</v>
      </c>
      <c r="H33" s="52">
        <v>1.35E-2</v>
      </c>
      <c r="I33" s="53">
        <v>3.2000000000000002E-3</v>
      </c>
      <c r="J33" s="54">
        <v>2.4799999999999999E-2</v>
      </c>
      <c r="K33" s="41"/>
    </row>
    <row r="34" spans="1:11">
      <c r="A34" s="23">
        <f t="shared" si="0"/>
        <v>27</v>
      </c>
      <c r="B34" s="23">
        <v>8558</v>
      </c>
      <c r="C34" s="23" t="s">
        <v>69</v>
      </c>
      <c r="D34" s="23">
        <v>124</v>
      </c>
      <c r="E34" s="23">
        <v>4873</v>
      </c>
      <c r="F34" s="23" t="s">
        <v>90</v>
      </c>
      <c r="G34" s="42">
        <v>17</v>
      </c>
      <c r="H34" s="52">
        <v>1.15E-2</v>
      </c>
      <c r="I34" s="53">
        <v>2.8999999999999998E-3</v>
      </c>
      <c r="J34" s="54">
        <v>4.7999999999999996E-3</v>
      </c>
      <c r="K34" s="41"/>
    </row>
    <row r="35" spans="1:11">
      <c r="A35" s="23">
        <f t="shared" si="0"/>
        <v>28</v>
      </c>
      <c r="B35" s="23">
        <v>8558</v>
      </c>
      <c r="C35" s="23" t="s">
        <v>69</v>
      </c>
      <c r="D35" s="23">
        <v>124</v>
      </c>
      <c r="E35" s="23">
        <v>2069</v>
      </c>
      <c r="F35" s="23" t="s">
        <v>42</v>
      </c>
      <c r="G35" s="42">
        <v>16</v>
      </c>
      <c r="H35" s="52">
        <v>0.01</v>
      </c>
      <c r="I35" s="53">
        <v>3.0000000000000001E-3</v>
      </c>
      <c r="J35" s="54">
        <v>5.1999999999999998E-3</v>
      </c>
      <c r="K35" s="41"/>
    </row>
    <row r="36" spans="1:11">
      <c r="A36" s="23">
        <f t="shared" si="0"/>
        <v>29</v>
      </c>
      <c r="B36" s="23">
        <v>2599</v>
      </c>
      <c r="C36" s="23" t="s">
        <v>74</v>
      </c>
      <c r="D36" s="42">
        <v>84</v>
      </c>
      <c r="E36" s="23">
        <v>5208</v>
      </c>
      <c r="F36" s="23" t="s">
        <v>31</v>
      </c>
      <c r="G36" s="42">
        <v>10</v>
      </c>
      <c r="H36" s="52">
        <v>9.1000000000000004E-3</v>
      </c>
      <c r="I36" s="53">
        <v>2.8E-3</v>
      </c>
      <c r="J36" s="54">
        <v>4.0000000000000001E-3</v>
      </c>
      <c r="K36" s="41"/>
    </row>
    <row r="37" spans="1:11">
      <c r="A37" s="23">
        <f t="shared" si="0"/>
        <v>30</v>
      </c>
      <c r="B37" s="23">
        <v>8558</v>
      </c>
      <c r="C37" s="23" t="s">
        <v>69</v>
      </c>
      <c r="D37" s="23">
        <v>124</v>
      </c>
      <c r="E37" s="23">
        <v>3165</v>
      </c>
      <c r="F37" s="23" t="s">
        <v>79</v>
      </c>
      <c r="G37" s="42">
        <v>5</v>
      </c>
      <c r="H37" s="52">
        <v>7.4999999999999997E-3</v>
      </c>
      <c r="I37" s="53">
        <v>2.5999999999999999E-3</v>
      </c>
      <c r="J37" s="54">
        <v>2.3E-3</v>
      </c>
      <c r="K37" s="41"/>
    </row>
    <row r="38" spans="1:11">
      <c r="A38" s="23">
        <f t="shared" si="0"/>
        <v>31</v>
      </c>
      <c r="B38" s="23">
        <v>2599</v>
      </c>
      <c r="C38" s="23" t="s">
        <v>74</v>
      </c>
      <c r="D38" s="42">
        <v>84</v>
      </c>
      <c r="E38" s="23">
        <v>1469</v>
      </c>
      <c r="F38" s="23" t="s">
        <v>67</v>
      </c>
      <c r="G38" s="42">
        <v>4</v>
      </c>
      <c r="H38" s="52">
        <v>6.8999999999999999E-3</v>
      </c>
      <c r="I38" s="53">
        <v>2.0999999999999999E-3</v>
      </c>
      <c r="J38" s="54">
        <v>2.3E-3</v>
      </c>
      <c r="K38" s="41"/>
    </row>
    <row r="39" spans="1:11">
      <c r="A39" s="23">
        <f t="shared" si="0"/>
        <v>32</v>
      </c>
      <c r="B39" s="23">
        <v>8558</v>
      </c>
      <c r="C39" s="23" t="s">
        <v>69</v>
      </c>
      <c r="D39" s="23">
        <v>124</v>
      </c>
      <c r="E39" s="23">
        <v>8472</v>
      </c>
      <c r="F39" s="23" t="s">
        <v>100</v>
      </c>
      <c r="G39" s="42">
        <v>5</v>
      </c>
      <c r="H39" s="52">
        <v>4.4999999999999997E-3</v>
      </c>
      <c r="I39" s="53">
        <v>1.6999999999999999E-3</v>
      </c>
      <c r="J39" s="54">
        <v>2E-3</v>
      </c>
      <c r="K39" s="41"/>
    </row>
    <row r="40" spans="1:11">
      <c r="A40" s="23">
        <f t="shared" si="0"/>
        <v>33</v>
      </c>
      <c r="B40" s="23">
        <v>8558</v>
      </c>
      <c r="C40" s="23" t="s">
        <v>69</v>
      </c>
      <c r="D40" s="23">
        <v>124</v>
      </c>
      <c r="E40" s="23">
        <v>3920</v>
      </c>
      <c r="F40" s="23" t="s">
        <v>97</v>
      </c>
      <c r="G40" s="42">
        <v>3</v>
      </c>
      <c r="H40" s="52">
        <v>3.5999999999999999E-3</v>
      </c>
      <c r="I40" s="53">
        <v>1.5E-3</v>
      </c>
      <c r="J40" s="54">
        <v>1.1999999999999999E-3</v>
      </c>
      <c r="K40" s="41"/>
    </row>
  </sheetData>
  <sortState ref="B7:J39">
    <sortCondition descending="1" ref="H7:H39"/>
  </sortState>
  <phoneticPr fontId="1"/>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dimension ref="A2:O39"/>
  <sheetViews>
    <sheetView workbookViewId="0"/>
  </sheetViews>
  <sheetFormatPr defaultRowHeight="13.5"/>
  <cols>
    <col min="9" max="9" width="11.625" customWidth="1"/>
  </cols>
  <sheetData>
    <row r="2" spans="1:15">
      <c r="A2" t="s">
        <v>247</v>
      </c>
    </row>
    <row r="4" spans="1:15">
      <c r="A4" t="s">
        <v>264</v>
      </c>
    </row>
    <row r="5" spans="1:15">
      <c r="A5" t="s">
        <v>265</v>
      </c>
    </row>
    <row r="6" spans="1:15">
      <c r="A6" t="s">
        <v>266</v>
      </c>
    </row>
    <row r="8" spans="1:15">
      <c r="A8" s="8" t="s">
        <v>102</v>
      </c>
    </row>
    <row r="9" spans="1:15">
      <c r="A9" s="31" t="s">
        <v>240</v>
      </c>
      <c r="B9" s="32"/>
      <c r="C9" s="32"/>
      <c r="D9" s="32"/>
      <c r="E9" s="33"/>
      <c r="G9" s="27" t="s">
        <v>241</v>
      </c>
      <c r="H9" s="28"/>
      <c r="I9" s="28"/>
      <c r="J9" s="28"/>
      <c r="K9" s="28"/>
      <c r="L9" s="28"/>
      <c r="M9" s="28"/>
      <c r="N9" s="29"/>
    </row>
    <row r="10" spans="1:15">
      <c r="A10" s="30">
        <v>21</v>
      </c>
      <c r="B10" s="30">
        <v>19</v>
      </c>
      <c r="C10" s="30">
        <v>16</v>
      </c>
      <c r="D10" s="30">
        <v>12</v>
      </c>
      <c r="E10" s="30">
        <v>18</v>
      </c>
      <c r="G10" s="6" t="s">
        <v>116</v>
      </c>
      <c r="H10" s="12">
        <f>COUNT(A10:E11)</f>
        <v>10</v>
      </c>
      <c r="I10" s="6" t="s">
        <v>242</v>
      </c>
      <c r="J10" s="12">
        <f>AVERAGE(A10:E11)</f>
        <v>15.4</v>
      </c>
      <c r="K10" s="6" t="s">
        <v>10</v>
      </c>
      <c r="L10" s="12">
        <f>STDEV(A10:E11)</f>
        <v>3.0623157540948953</v>
      </c>
      <c r="M10" s="1" t="s">
        <v>249</v>
      </c>
      <c r="N10" s="12">
        <v>0.1</v>
      </c>
      <c r="O10" s="34" t="s">
        <v>250</v>
      </c>
    </row>
    <row r="11" spans="1:15">
      <c r="A11" s="4">
        <v>13</v>
      </c>
      <c r="B11" s="4">
        <v>14</v>
      </c>
      <c r="C11" s="4">
        <v>12</v>
      </c>
      <c r="D11" s="4">
        <v>14</v>
      </c>
      <c r="E11" s="4">
        <v>15</v>
      </c>
      <c r="G11" s="6" t="s">
        <v>238</v>
      </c>
      <c r="H11" s="12">
        <f>H10-1</f>
        <v>9</v>
      </c>
      <c r="I11" s="1" t="s">
        <v>243</v>
      </c>
      <c r="J11" s="12">
        <v>14.8</v>
      </c>
      <c r="K11" s="6" t="s">
        <v>244</v>
      </c>
      <c r="L11" s="38">
        <f>J12/(L10/SQRT(H11))</f>
        <v>0.58779046464854534</v>
      </c>
      <c r="M11" s="6" t="s">
        <v>251</v>
      </c>
      <c r="N11" s="38">
        <f>TINV(N10,H11)</f>
        <v>1.83311292255007</v>
      </c>
    </row>
    <row r="12" spans="1:15">
      <c r="G12" s="6"/>
      <c r="H12" s="12"/>
      <c r="I12" s="6" t="s">
        <v>239</v>
      </c>
      <c r="J12" s="12">
        <f>J10-J11</f>
        <v>0.59999999999999964</v>
      </c>
      <c r="K12" s="6" t="s">
        <v>248</v>
      </c>
      <c r="L12" s="4">
        <f>TDIST(ABS(L11),H11,1)</f>
        <v>0.28556228377933823</v>
      </c>
      <c r="M12" s="6" t="s">
        <v>252</v>
      </c>
      <c r="N12" s="12">
        <f>-TINV(N10,H11)</f>
        <v>-1.83311292255007</v>
      </c>
    </row>
    <row r="13" spans="1:15">
      <c r="L13" t="s">
        <v>306</v>
      </c>
    </row>
    <row r="17" spans="1:15">
      <c r="A17" t="s">
        <v>263</v>
      </c>
    </row>
    <row r="18" spans="1:15">
      <c r="A18" t="s">
        <v>271</v>
      </c>
    </row>
    <row r="19" spans="1:15">
      <c r="A19" t="s">
        <v>272</v>
      </c>
    </row>
    <row r="21" spans="1:15">
      <c r="A21" s="8" t="s">
        <v>102</v>
      </c>
    </row>
    <row r="22" spans="1:15">
      <c r="A22" s="31" t="s">
        <v>280</v>
      </c>
      <c r="B22" s="32"/>
      <c r="C22" s="32"/>
      <c r="D22" s="32"/>
      <c r="E22" s="33"/>
      <c r="G22" s="27" t="s">
        <v>241</v>
      </c>
      <c r="H22" s="28"/>
      <c r="I22" s="28"/>
      <c r="J22" s="28"/>
      <c r="K22" s="28"/>
      <c r="L22" s="28"/>
      <c r="M22" s="28"/>
      <c r="N22" s="29"/>
    </row>
    <row r="23" spans="1:15">
      <c r="A23" s="30">
        <v>16</v>
      </c>
      <c r="B23" s="30">
        <v>15</v>
      </c>
      <c r="C23" s="30">
        <v>14</v>
      </c>
      <c r="D23" s="30">
        <v>17</v>
      </c>
      <c r="E23" s="30">
        <v>9</v>
      </c>
      <c r="G23" s="6" t="s">
        <v>116</v>
      </c>
      <c r="H23" s="12">
        <f>COUNT(A23:E24)</f>
        <v>10</v>
      </c>
      <c r="I23" s="6" t="s">
        <v>242</v>
      </c>
      <c r="J23" s="12">
        <f>AVERAGE(A23:E24)</f>
        <v>14.6</v>
      </c>
      <c r="K23" s="6" t="s">
        <v>10</v>
      </c>
      <c r="L23" s="12">
        <f>STDEV(A23:E24)</f>
        <v>2.716206504995117</v>
      </c>
      <c r="M23" s="1" t="s">
        <v>249</v>
      </c>
      <c r="N23" s="12">
        <v>0.1</v>
      </c>
      <c r="O23" s="34" t="s">
        <v>250</v>
      </c>
    </row>
    <row r="24" spans="1:15">
      <c r="A24" s="4">
        <v>19</v>
      </c>
      <c r="B24" s="4">
        <v>12</v>
      </c>
      <c r="C24" s="4">
        <v>15</v>
      </c>
      <c r="D24" s="4">
        <v>15</v>
      </c>
      <c r="E24" s="4">
        <v>14</v>
      </c>
      <c r="G24" s="6" t="s">
        <v>238</v>
      </c>
      <c r="H24" s="12">
        <f>H23-1</f>
        <v>9</v>
      </c>
      <c r="I24" s="1" t="s">
        <v>273</v>
      </c>
      <c r="J24" s="12">
        <v>10</v>
      </c>
      <c r="K24" s="6" t="s">
        <v>244</v>
      </c>
      <c r="L24" s="38">
        <f>J25/(L23/SQRT(H24))</f>
        <v>5.0806151795239911</v>
      </c>
      <c r="M24" s="6" t="s">
        <v>251</v>
      </c>
      <c r="N24" s="38">
        <f>TINV(N23,H24)</f>
        <v>1.83311292255007</v>
      </c>
    </row>
    <row r="25" spans="1:15">
      <c r="G25" s="6"/>
      <c r="H25" s="12"/>
      <c r="I25" s="6" t="s">
        <v>239</v>
      </c>
      <c r="J25" s="12">
        <f>J23-J24</f>
        <v>4.5999999999999996</v>
      </c>
      <c r="K25" s="6" t="s">
        <v>248</v>
      </c>
      <c r="L25" s="4">
        <f>TDIST(ABS(L24),H24,1)</f>
        <v>3.3114149864740708E-4</v>
      </c>
      <c r="M25" s="6" t="s">
        <v>252</v>
      </c>
      <c r="N25" s="12">
        <f>-TINV(N23,H24)</f>
        <v>-1.83311292255007</v>
      </c>
    </row>
    <row r="26" spans="1:15">
      <c r="L26" t="s">
        <v>307</v>
      </c>
    </row>
    <row r="30" spans="1:15">
      <c r="A30" t="s">
        <v>257</v>
      </c>
    </row>
    <row r="31" spans="1:15">
      <c r="A31" t="s">
        <v>267</v>
      </c>
    </row>
    <row r="32" spans="1:15">
      <c r="A32" t="s">
        <v>274</v>
      </c>
    </row>
    <row r="34" spans="1:15">
      <c r="A34" s="8" t="s">
        <v>102</v>
      </c>
    </row>
    <row r="35" spans="1:15">
      <c r="A35" s="31" t="s">
        <v>270</v>
      </c>
      <c r="B35" s="32"/>
      <c r="C35" s="32"/>
      <c r="D35" s="32"/>
      <c r="E35" s="33"/>
      <c r="G35" s="27" t="s">
        <v>241</v>
      </c>
      <c r="H35" s="28"/>
      <c r="I35" s="28"/>
      <c r="J35" s="28"/>
      <c r="K35" s="28"/>
      <c r="L35" s="28"/>
      <c r="M35" s="28"/>
      <c r="N35" s="29"/>
    </row>
    <row r="36" spans="1:15">
      <c r="A36" s="30">
        <v>102</v>
      </c>
      <c r="B36" s="30">
        <v>98</v>
      </c>
      <c r="C36" s="30">
        <v>86</v>
      </c>
      <c r="D36" s="30">
        <v>93</v>
      </c>
      <c r="E36" s="30">
        <v>112</v>
      </c>
      <c r="G36" s="35" t="s">
        <v>116</v>
      </c>
      <c r="H36" s="30">
        <f>COUNT(A36:E37)</f>
        <v>10</v>
      </c>
      <c r="I36" s="6" t="s">
        <v>269</v>
      </c>
      <c r="J36" s="30">
        <f>AVERAGE(A36:E37)</f>
        <v>99</v>
      </c>
      <c r="K36" s="6" t="s">
        <v>10</v>
      </c>
      <c r="L36" s="12">
        <f>STDEV(A36:E37)</f>
        <v>8.2192186706253025</v>
      </c>
      <c r="M36" s="36" t="s">
        <v>249</v>
      </c>
      <c r="N36" s="30">
        <v>0.1</v>
      </c>
      <c r="O36" s="34" t="s">
        <v>250</v>
      </c>
    </row>
    <row r="37" spans="1:15">
      <c r="A37" s="4">
        <v>104</v>
      </c>
      <c r="B37" s="4">
        <v>97</v>
      </c>
      <c r="C37" s="4">
        <v>88</v>
      </c>
      <c r="D37" s="4">
        <v>106</v>
      </c>
      <c r="E37" s="4">
        <v>104</v>
      </c>
      <c r="G37" s="6" t="s">
        <v>238</v>
      </c>
      <c r="H37" s="4">
        <f>H36-1</f>
        <v>9</v>
      </c>
      <c r="I37" s="1" t="s">
        <v>268</v>
      </c>
      <c r="J37" s="4">
        <v>94</v>
      </c>
      <c r="K37" s="6" t="s">
        <v>244</v>
      </c>
      <c r="L37" s="38">
        <f>J38/(L36/SQRT(H37))</f>
        <v>1.8249909877210784</v>
      </c>
      <c r="M37" s="6" t="s">
        <v>251</v>
      </c>
      <c r="N37" s="38">
        <f>TINV(N36,H37)</f>
        <v>1.83311292255007</v>
      </c>
    </row>
    <row r="38" spans="1:15">
      <c r="G38" s="6"/>
      <c r="H38" s="4"/>
      <c r="I38" s="6" t="s">
        <v>239</v>
      </c>
      <c r="J38" s="4">
        <f>J36-J37</f>
        <v>5</v>
      </c>
      <c r="K38" s="6" t="s">
        <v>248</v>
      </c>
      <c r="L38" s="4">
        <f>TDIST(ABS(L37),H37,1)</f>
        <v>5.0648953656437283E-2</v>
      </c>
      <c r="M38" s="6" t="s">
        <v>252</v>
      </c>
      <c r="N38" s="4">
        <f>-TINV(N36,H37)</f>
        <v>-1.83311292255007</v>
      </c>
    </row>
    <row r="39" spans="1:15">
      <c r="L39" t="s">
        <v>306</v>
      </c>
    </row>
  </sheetData>
  <phoneticPr fontId="1"/>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dimension ref="A2:O26"/>
  <sheetViews>
    <sheetView workbookViewId="0"/>
  </sheetViews>
  <sheetFormatPr defaultRowHeight="13.5"/>
  <cols>
    <col min="9" max="9" width="11.625" customWidth="1"/>
  </cols>
  <sheetData>
    <row r="2" spans="1:15">
      <c r="A2" t="s">
        <v>253</v>
      </c>
    </row>
    <row r="4" spans="1:15">
      <c r="A4" t="s">
        <v>261</v>
      </c>
    </row>
    <row r="5" spans="1:15">
      <c r="A5" t="s">
        <v>279</v>
      </c>
    </row>
    <row r="6" spans="1:15">
      <c r="A6" t="s">
        <v>275</v>
      </c>
    </row>
    <row r="8" spans="1:15">
      <c r="A8" s="8" t="s">
        <v>102</v>
      </c>
    </row>
    <row r="9" spans="1:15">
      <c r="A9" s="31" t="s">
        <v>258</v>
      </c>
      <c r="B9" s="32"/>
      <c r="C9" s="32"/>
      <c r="D9" s="32"/>
      <c r="E9" s="33"/>
      <c r="G9" s="27" t="s">
        <v>241</v>
      </c>
      <c r="H9" s="28"/>
      <c r="I9" s="28"/>
      <c r="J9" s="28"/>
      <c r="K9" s="28"/>
      <c r="L9" s="28"/>
      <c r="M9" s="28"/>
      <c r="N9" s="29"/>
    </row>
    <row r="10" spans="1:15">
      <c r="A10" s="30">
        <v>213</v>
      </c>
      <c r="B10" s="30">
        <v>198</v>
      </c>
      <c r="C10" s="30">
        <v>204</v>
      </c>
      <c r="D10" s="30">
        <v>197</v>
      </c>
      <c r="E10" s="30">
        <v>204</v>
      </c>
      <c r="G10" s="35" t="s">
        <v>116</v>
      </c>
      <c r="H10" s="30">
        <f>COUNT(A10:E11)</f>
        <v>10</v>
      </c>
      <c r="I10" s="35" t="s">
        <v>245</v>
      </c>
      <c r="J10" s="30">
        <f>STDEV(A10:E11)</f>
        <v>6.3805259274697486</v>
      </c>
      <c r="K10" s="35" t="s">
        <v>244</v>
      </c>
      <c r="L10" s="37">
        <f>H10*(J10/J12)</f>
        <v>0.6380525927469749</v>
      </c>
      <c r="M10" s="36" t="s">
        <v>249</v>
      </c>
      <c r="N10" s="30">
        <v>0.05</v>
      </c>
      <c r="O10" s="34" t="s">
        <v>256</v>
      </c>
    </row>
    <row r="11" spans="1:15">
      <c r="A11" s="4">
        <v>208</v>
      </c>
      <c r="B11" s="4">
        <v>209</v>
      </c>
      <c r="C11" s="4">
        <v>198</v>
      </c>
      <c r="D11" s="4">
        <v>199</v>
      </c>
      <c r="E11" s="4">
        <v>214</v>
      </c>
      <c r="G11" s="6" t="s">
        <v>238</v>
      </c>
      <c r="H11" s="4">
        <f>H10-1</f>
        <v>9</v>
      </c>
      <c r="I11" s="36" t="s">
        <v>255</v>
      </c>
      <c r="J11" s="4">
        <v>10</v>
      </c>
      <c r="K11" s="6"/>
      <c r="L11" s="4"/>
      <c r="M11" s="6" t="s">
        <v>251</v>
      </c>
      <c r="N11" s="4">
        <f>CHIINV(N10,H11)</f>
        <v>16.918977616106066</v>
      </c>
    </row>
    <row r="12" spans="1:15">
      <c r="A12" t="s">
        <v>276</v>
      </c>
      <c r="G12" s="6"/>
      <c r="H12" s="4"/>
      <c r="I12" s="6" t="s">
        <v>254</v>
      </c>
      <c r="J12" s="4">
        <f>POWER(J11,2)</f>
        <v>100</v>
      </c>
      <c r="K12" s="6"/>
      <c r="L12" s="4"/>
      <c r="M12" s="6" t="s">
        <v>252</v>
      </c>
      <c r="N12" s="38">
        <f>CHIINV(1-N10,H11)</f>
        <v>3.3251128637636711</v>
      </c>
    </row>
    <row r="13" spans="1:15">
      <c r="L13" t="s">
        <v>308</v>
      </c>
    </row>
    <row r="17" spans="1:15">
      <c r="A17" t="s">
        <v>262</v>
      </c>
    </row>
    <row r="18" spans="1:15">
      <c r="A18" t="s">
        <v>260</v>
      </c>
    </row>
    <row r="19" spans="1:15">
      <c r="A19" t="s">
        <v>277</v>
      </c>
    </row>
    <row r="21" spans="1:15">
      <c r="A21" s="8" t="s">
        <v>102</v>
      </c>
    </row>
    <row r="22" spans="1:15">
      <c r="A22" s="31" t="s">
        <v>259</v>
      </c>
      <c r="B22" s="32"/>
      <c r="C22" s="32"/>
      <c r="D22" s="32"/>
      <c r="E22" s="33"/>
      <c r="G22" s="27" t="s">
        <v>241</v>
      </c>
      <c r="H22" s="28"/>
      <c r="I22" s="28"/>
      <c r="J22" s="28"/>
      <c r="K22" s="28"/>
      <c r="L22" s="28"/>
      <c r="M22" s="28"/>
      <c r="N22" s="29"/>
    </row>
    <row r="23" spans="1:15">
      <c r="A23" s="30">
        <v>72</v>
      </c>
      <c r="B23" s="30">
        <v>69</v>
      </c>
      <c r="C23" s="30">
        <v>75</v>
      </c>
      <c r="D23" s="30">
        <v>70</v>
      </c>
      <c r="E23" s="30">
        <v>72</v>
      </c>
      <c r="G23" s="35" t="s">
        <v>116</v>
      </c>
      <c r="H23" s="30">
        <f>COUNT(A23:E24)</f>
        <v>10</v>
      </c>
      <c r="I23" s="35" t="s">
        <v>245</v>
      </c>
      <c r="J23" s="30">
        <f>STDEV(A23:E24)</f>
        <v>1.888562063228663</v>
      </c>
      <c r="K23" s="35" t="s">
        <v>244</v>
      </c>
      <c r="L23" s="37">
        <f>H23*(J23/J25)</f>
        <v>2.0984022924762922</v>
      </c>
      <c r="M23" s="36" t="s">
        <v>249</v>
      </c>
      <c r="N23" s="30">
        <v>0.05</v>
      </c>
      <c r="O23" s="34" t="s">
        <v>256</v>
      </c>
    </row>
    <row r="24" spans="1:15">
      <c r="A24" s="4">
        <v>71</v>
      </c>
      <c r="B24" s="4">
        <v>73</v>
      </c>
      <c r="C24" s="4">
        <v>70</v>
      </c>
      <c r="D24" s="4">
        <v>69</v>
      </c>
      <c r="E24" s="4">
        <v>72</v>
      </c>
      <c r="G24" s="6" t="s">
        <v>238</v>
      </c>
      <c r="H24" s="4">
        <f>H23-1</f>
        <v>9</v>
      </c>
      <c r="I24" s="36" t="s">
        <v>255</v>
      </c>
      <c r="J24" s="4">
        <v>3</v>
      </c>
      <c r="K24" s="6"/>
      <c r="L24" s="4"/>
      <c r="M24" s="6" t="s">
        <v>251</v>
      </c>
      <c r="N24" s="4">
        <f>CHIINV(N23,H24)</f>
        <v>16.918977616106066</v>
      </c>
    </row>
    <row r="25" spans="1:15">
      <c r="A25" t="s">
        <v>278</v>
      </c>
      <c r="G25" s="6"/>
      <c r="H25" s="4"/>
      <c r="I25" s="6" t="s">
        <v>254</v>
      </c>
      <c r="J25" s="4">
        <f>POWER(J24,2)</f>
        <v>9</v>
      </c>
      <c r="K25" s="6"/>
      <c r="L25" s="4"/>
      <c r="M25" s="6" t="s">
        <v>252</v>
      </c>
      <c r="N25" s="38">
        <f>CHIINV(1-N23,H24)</f>
        <v>3.3251128637636711</v>
      </c>
    </row>
    <row r="26" spans="1:15">
      <c r="L26" t="s">
        <v>308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１．商品を大別するにあたってABC分析</vt:lpstr>
      <vt:lpstr>２．商品のリスクを把握する</vt:lpstr>
      <vt:lpstr>【参考】相乗平均とユークリッド距離</vt:lpstr>
      <vt:lpstr>３．商品の効率を把握する</vt:lpstr>
      <vt:lpstr>４．クラスCの商品の成長度を求める</vt:lpstr>
      <vt:lpstr>４．クラスCの商品の貢献度を求める</vt:lpstr>
      <vt:lpstr>４．クラスCの商品の確信度を求める</vt:lpstr>
      <vt:lpstr>５．t検定</vt:lpstr>
      <vt:lpstr>５．カイ二乗検定</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2022-06-04T12:24:24Z</dcterms:modified>
</cp:coreProperties>
</file>