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2090"/>
  </bookViews>
  <sheets>
    <sheet name="１．クラスタ分析_企画・改良前" sheetId="3" r:id="rId1"/>
    <sheet name="２．過去の売上とのギャップが大きい商品" sheetId="12" r:id="rId2"/>
    <sheet name="２．売上傾向が下がり傾向な商品" sheetId="6" r:id="rId3"/>
    <sheet name="２．残差が負に大きい商品" sheetId="11" r:id="rId4"/>
    <sheet name="３．方針を決定する" sheetId="10" r:id="rId5"/>
    <sheet name="４．コンジョイント分析" sheetId="7" r:id="rId6"/>
    <sheet name="５．企画・改良の成果" sheetId="14" r:id="rId7"/>
    <sheet name="５．企画・改良した商品の売上" sheetId="13" r:id="rId8"/>
    <sheet name="５．クラスタ分析_企画・改良後" sheetId="8" r:id="rId9"/>
    <sheet name="５．クラスタ分析_連続" sheetId="9" r:id="rId10"/>
  </sheets>
  <calcPr calcId="125725"/>
</workbook>
</file>

<file path=xl/calcChain.xml><?xml version="1.0" encoding="utf-8"?>
<calcChain xmlns="http://schemas.openxmlformats.org/spreadsheetml/2006/main">
  <c r="B7" i="11"/>
  <c r="B6"/>
  <c r="B8"/>
  <c r="G17" i="14"/>
  <c r="P22" i="13"/>
  <c r="O22"/>
  <c r="N22"/>
  <c r="M22"/>
  <c r="L22"/>
  <c r="L21"/>
  <c r="K21"/>
  <c r="J21"/>
  <c r="I21"/>
  <c r="H21"/>
  <c r="G21"/>
  <c r="F21"/>
  <c r="E21"/>
  <c r="P23"/>
  <c r="O23"/>
  <c r="N23"/>
  <c r="M23"/>
  <c r="L23"/>
  <c r="K23"/>
  <c r="J23"/>
  <c r="I23"/>
  <c r="H23"/>
  <c r="G23"/>
  <c r="F23"/>
  <c r="E23"/>
  <c r="C23"/>
  <c r="C22"/>
  <c r="C21"/>
  <c r="C17"/>
  <c r="D17"/>
  <c r="U13" i="14"/>
  <c r="U9"/>
  <c r="L17"/>
  <c r="T14" s="1"/>
  <c r="M18"/>
  <c r="U15" s="1"/>
  <c r="P18"/>
  <c r="U18" s="1"/>
  <c r="O18"/>
  <c r="U17" s="1"/>
  <c r="N18"/>
  <c r="U16" s="1"/>
  <c r="L18"/>
  <c r="K17"/>
  <c r="T13" s="1"/>
  <c r="J17"/>
  <c r="T12" s="1"/>
  <c r="U12" s="1"/>
  <c r="I17"/>
  <c r="T11" s="1"/>
  <c r="U11" s="1"/>
  <c r="H17"/>
  <c r="T10" s="1"/>
  <c r="T9"/>
  <c r="F17"/>
  <c r="E17"/>
  <c r="T7" s="1"/>
  <c r="U7" s="1"/>
  <c r="F52" i="13"/>
  <c r="E52"/>
  <c r="D52"/>
  <c r="C52"/>
  <c r="B52"/>
  <c r="A52"/>
  <c r="F50"/>
  <c r="E50"/>
  <c r="D50"/>
  <c r="C50"/>
  <c r="B50"/>
  <c r="A50"/>
  <c r="F48"/>
  <c r="E48"/>
  <c r="D48"/>
  <c r="C48"/>
  <c r="B48"/>
  <c r="A48"/>
  <c r="L18"/>
  <c r="L17"/>
  <c r="M18"/>
  <c r="P18"/>
  <c r="O18"/>
  <c r="N18"/>
  <c r="E17"/>
  <c r="K17"/>
  <c r="J17"/>
  <c r="I17"/>
  <c r="H17"/>
  <c r="G17"/>
  <c r="F17"/>
  <c r="V14" i="12"/>
  <c r="U13"/>
  <c r="V11"/>
  <c r="U11"/>
  <c r="T12"/>
  <c r="S16"/>
  <c r="Q16"/>
  <c r="R16"/>
  <c r="R17"/>
  <c r="R15"/>
  <c r="R14"/>
  <c r="R13"/>
  <c r="R12"/>
  <c r="R11"/>
  <c r="Q12"/>
  <c r="Q11"/>
  <c r="T1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5"/>
  <c r="S14"/>
  <c r="S13"/>
  <c r="S12"/>
  <c r="S11"/>
  <c r="Q70"/>
  <c r="R70" s="1"/>
  <c r="R69"/>
  <c r="Q69"/>
  <c r="Q68"/>
  <c r="R68" s="1"/>
  <c r="Q67"/>
  <c r="R67" s="1"/>
  <c r="Q66"/>
  <c r="R66" s="1"/>
  <c r="R65"/>
  <c r="Q65"/>
  <c r="Q64"/>
  <c r="R64" s="1"/>
  <c r="R63"/>
  <c r="Q63"/>
  <c r="Q62"/>
  <c r="R62" s="1"/>
  <c r="R61"/>
  <c r="Q61"/>
  <c r="Q60"/>
  <c r="R60" s="1"/>
  <c r="Q59"/>
  <c r="R59" s="1"/>
  <c r="Q58"/>
  <c r="R58" s="1"/>
  <c r="R57"/>
  <c r="Q57"/>
  <c r="Q56"/>
  <c r="R56" s="1"/>
  <c r="R55"/>
  <c r="Q55"/>
  <c r="Q54"/>
  <c r="R54" s="1"/>
  <c r="R53"/>
  <c r="Q53"/>
  <c r="Q52"/>
  <c r="R52" s="1"/>
  <c r="Q51"/>
  <c r="R51" s="1"/>
  <c r="Q50"/>
  <c r="R50" s="1"/>
  <c r="R49"/>
  <c r="Q49"/>
  <c r="Q48"/>
  <c r="R48" s="1"/>
  <c r="R47"/>
  <c r="Q47"/>
  <c r="Q46"/>
  <c r="R46" s="1"/>
  <c r="R45"/>
  <c r="Q45"/>
  <c r="Q44"/>
  <c r="R44" s="1"/>
  <c r="Q43"/>
  <c r="R43" s="1"/>
  <c r="Q42"/>
  <c r="R42" s="1"/>
  <c r="R41"/>
  <c r="Q41"/>
  <c r="Q40"/>
  <c r="R40" s="1"/>
  <c r="R39"/>
  <c r="Q39"/>
  <c r="Q38"/>
  <c r="R38" s="1"/>
  <c r="R37"/>
  <c r="Q37"/>
  <c r="Q36"/>
  <c r="R36" s="1"/>
  <c r="Q35"/>
  <c r="R35" s="1"/>
  <c r="Q34"/>
  <c r="R34" s="1"/>
  <c r="R33"/>
  <c r="Q33"/>
  <c r="Q32"/>
  <c r="R32" s="1"/>
  <c r="R31"/>
  <c r="Q31"/>
  <c r="Q30"/>
  <c r="R30" s="1"/>
  <c r="R29"/>
  <c r="Q29"/>
  <c r="Q28"/>
  <c r="R28" s="1"/>
  <c r="Q27"/>
  <c r="R27" s="1"/>
  <c r="Q26"/>
  <c r="R26" s="1"/>
  <c r="R25"/>
  <c r="Q25"/>
  <c r="Q24"/>
  <c r="R24" s="1"/>
  <c r="R23"/>
  <c r="Q23"/>
  <c r="Q22"/>
  <c r="R22" s="1"/>
  <c r="R21"/>
  <c r="Q21"/>
  <c r="Q20"/>
  <c r="R20" s="1"/>
  <c r="Q19"/>
  <c r="R19" s="1"/>
  <c r="Q18"/>
  <c r="R18" s="1"/>
  <c r="Q17"/>
  <c r="V16"/>
  <c r="Q15"/>
  <c r="Q14"/>
  <c r="Q13"/>
  <c r="T16"/>
  <c r="X11"/>
  <c r="X12" s="1"/>
  <c r="X13" s="1"/>
  <c r="X14" s="1"/>
  <c r="X15" s="1"/>
  <c r="X16" s="1"/>
  <c r="X17" s="1"/>
  <c r="X18" s="1"/>
  <c r="X19" s="1"/>
  <c r="X20" s="1"/>
  <c r="X21" s="1"/>
  <c r="X22" s="1"/>
  <c r="X23" s="1"/>
  <c r="X24" s="1"/>
  <c r="X25" s="1"/>
  <c r="X26" s="1"/>
  <c r="X27" s="1"/>
  <c r="X28" s="1"/>
  <c r="X29" s="1"/>
  <c r="X30" s="1"/>
  <c r="X31" s="1"/>
  <c r="X32" s="1"/>
  <c r="X33" s="1"/>
  <c r="X34" s="1"/>
  <c r="X35" s="1"/>
  <c r="X36" s="1"/>
  <c r="X37" s="1"/>
  <c r="X38" s="1"/>
  <c r="X39" s="1"/>
  <c r="X40" s="1"/>
  <c r="X41" s="1"/>
  <c r="X42" s="1"/>
  <c r="X43" s="1"/>
  <c r="X44" s="1"/>
  <c r="X45" s="1"/>
  <c r="X46" s="1"/>
  <c r="X47" s="1"/>
  <c r="X48" s="1"/>
  <c r="X49" s="1"/>
  <c r="X50" s="1"/>
  <c r="X51" s="1"/>
  <c r="X52" s="1"/>
  <c r="X53" s="1"/>
  <c r="X54" s="1"/>
  <c r="X55" s="1"/>
  <c r="X56" s="1"/>
  <c r="X57" s="1"/>
  <c r="X58" s="1"/>
  <c r="X59" s="1"/>
  <c r="X60" s="1"/>
  <c r="X61" s="1"/>
  <c r="X62" s="1"/>
  <c r="X63" s="1"/>
  <c r="X64" s="1"/>
  <c r="X65" s="1"/>
  <c r="X66" s="1"/>
  <c r="X67" s="1"/>
  <c r="X68" s="1"/>
  <c r="X69" s="1"/>
  <c r="X70" s="1"/>
  <c r="C8"/>
  <c r="T70" s="1"/>
  <c r="V70" i="6"/>
  <c r="U70"/>
  <c r="V69"/>
  <c r="U69"/>
  <c r="V68"/>
  <c r="U68"/>
  <c r="V67"/>
  <c r="U67"/>
  <c r="V66"/>
  <c r="U66"/>
  <c r="V65"/>
  <c r="U65"/>
  <c r="V64"/>
  <c r="U64"/>
  <c r="V63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R70"/>
  <c r="Q70"/>
  <c r="R69"/>
  <c r="Q69"/>
  <c r="R68"/>
  <c r="Q68"/>
  <c r="R67"/>
  <c r="Q67"/>
  <c r="R66"/>
  <c r="Q66"/>
  <c r="R65"/>
  <c r="Q65"/>
  <c r="R64"/>
  <c r="Q64"/>
  <c r="R63"/>
  <c r="Q63"/>
  <c r="R62"/>
  <c r="Q62"/>
  <c r="R61"/>
  <c r="Q61"/>
  <c r="R60"/>
  <c r="Q60"/>
  <c r="R59"/>
  <c r="Q59"/>
  <c r="R58"/>
  <c r="Q58"/>
  <c r="R57"/>
  <c r="Q57"/>
  <c r="R56"/>
  <c r="Q56"/>
  <c r="R55"/>
  <c r="Q55"/>
  <c r="R54"/>
  <c r="Q54"/>
  <c r="R53"/>
  <c r="Q53"/>
  <c r="R52"/>
  <c r="Q52"/>
  <c r="R51"/>
  <c r="Q51"/>
  <c r="R50"/>
  <c r="Q50"/>
  <c r="R49"/>
  <c r="Q49"/>
  <c r="R48"/>
  <c r="Q48"/>
  <c r="R47"/>
  <c r="Q47"/>
  <c r="R46"/>
  <c r="Q46"/>
  <c r="R45"/>
  <c r="Q45"/>
  <c r="R44"/>
  <c r="Q44"/>
  <c r="R43"/>
  <c r="Q43"/>
  <c r="R42"/>
  <c r="Q42"/>
  <c r="R41"/>
  <c r="Q41"/>
  <c r="R40"/>
  <c r="Q40"/>
  <c r="R39"/>
  <c r="Q39"/>
  <c r="R38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23"/>
  <c r="Q23"/>
  <c r="R22"/>
  <c r="Q22"/>
  <c r="R21"/>
  <c r="Q21"/>
  <c r="R20"/>
  <c r="Q20"/>
  <c r="R19"/>
  <c r="Q19"/>
  <c r="R18"/>
  <c r="Q18"/>
  <c r="R17"/>
  <c r="Q17"/>
  <c r="R16"/>
  <c r="Q16"/>
  <c r="R15"/>
  <c r="Q15"/>
  <c r="R14"/>
  <c r="Q14"/>
  <c r="R13"/>
  <c r="Q13"/>
  <c r="R12"/>
  <c r="Q12"/>
  <c r="V11"/>
  <c r="U11"/>
  <c r="T11"/>
  <c r="S11"/>
  <c r="R11"/>
  <c r="Q11"/>
  <c r="T12"/>
  <c r="S12"/>
  <c r="C8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H30" i="1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E30" l="1"/>
  <c r="E45" i="14"/>
  <c r="V9"/>
  <c r="V13"/>
  <c r="V12"/>
  <c r="V7"/>
  <c r="V11"/>
  <c r="U10"/>
  <c r="V10" s="1"/>
  <c r="U14"/>
  <c r="V14" s="1"/>
  <c r="C47"/>
  <c r="T8"/>
  <c r="B45"/>
  <c r="B43"/>
  <c r="F43"/>
  <c r="D45"/>
  <c r="F45" s="1"/>
  <c r="B47"/>
  <c r="F47"/>
  <c r="A43"/>
  <c r="E43"/>
  <c r="A47"/>
  <c r="E47"/>
  <c r="D43"/>
  <c r="D47"/>
  <c r="C43"/>
  <c r="A45"/>
  <c r="U16" i="12"/>
  <c r="U12"/>
  <c r="T14"/>
  <c r="U14" s="1"/>
  <c r="V12"/>
  <c r="V70"/>
  <c r="V22"/>
  <c r="U22"/>
  <c r="U54"/>
  <c r="U70"/>
  <c r="U27"/>
  <c r="V40"/>
  <c r="V48"/>
  <c r="V56"/>
  <c r="U59"/>
  <c r="T15"/>
  <c r="U15" s="1"/>
  <c r="T19"/>
  <c r="V19" s="1"/>
  <c r="T23"/>
  <c r="U23" s="1"/>
  <c r="T27"/>
  <c r="V27" s="1"/>
  <c r="T31"/>
  <c r="U31" s="1"/>
  <c r="T35"/>
  <c r="V35" s="1"/>
  <c r="T39"/>
  <c r="U39" s="1"/>
  <c r="T43"/>
  <c r="V43" s="1"/>
  <c r="T47"/>
  <c r="U47" s="1"/>
  <c r="T51"/>
  <c r="V51" s="1"/>
  <c r="T55"/>
  <c r="U55" s="1"/>
  <c r="T59"/>
  <c r="V59" s="1"/>
  <c r="T63"/>
  <c r="U63" s="1"/>
  <c r="T67"/>
  <c r="V67" s="1"/>
  <c r="T20"/>
  <c r="V20" s="1"/>
  <c r="T24"/>
  <c r="U24" s="1"/>
  <c r="T28"/>
  <c r="U28" s="1"/>
  <c r="T32"/>
  <c r="U32" s="1"/>
  <c r="T36"/>
  <c r="U36" s="1"/>
  <c r="T40"/>
  <c r="U40" s="1"/>
  <c r="T44"/>
  <c r="U44" s="1"/>
  <c r="T48"/>
  <c r="U48" s="1"/>
  <c r="T52"/>
  <c r="U52" s="1"/>
  <c r="T56"/>
  <c r="U56" s="1"/>
  <c r="T60"/>
  <c r="U60" s="1"/>
  <c r="T64"/>
  <c r="U64" s="1"/>
  <c r="T68"/>
  <c r="U68" s="1"/>
  <c r="T13"/>
  <c r="V13" s="1"/>
  <c r="T17"/>
  <c r="V17" s="1"/>
  <c r="T21"/>
  <c r="V21" s="1"/>
  <c r="T25"/>
  <c r="U25" s="1"/>
  <c r="T29"/>
  <c r="V29" s="1"/>
  <c r="T33"/>
  <c r="V33" s="1"/>
  <c r="T37"/>
  <c r="V37" s="1"/>
  <c r="T41"/>
  <c r="U41" s="1"/>
  <c r="T45"/>
  <c r="U45" s="1"/>
  <c r="T49"/>
  <c r="U49" s="1"/>
  <c r="T53"/>
  <c r="V53" s="1"/>
  <c r="T57"/>
  <c r="V57" s="1"/>
  <c r="T61"/>
  <c r="V61" s="1"/>
  <c r="T65"/>
  <c r="V65" s="1"/>
  <c r="T69"/>
  <c r="V69" s="1"/>
  <c r="T18"/>
  <c r="V18" s="1"/>
  <c r="T22"/>
  <c r="T26"/>
  <c r="U26" s="1"/>
  <c r="T30"/>
  <c r="U30" s="1"/>
  <c r="T34"/>
  <c r="V34" s="1"/>
  <c r="T38"/>
  <c r="V38" s="1"/>
  <c r="T42"/>
  <c r="V42" s="1"/>
  <c r="T46"/>
  <c r="U46" s="1"/>
  <c r="T50"/>
  <c r="V50" s="1"/>
  <c r="T54"/>
  <c r="V54" s="1"/>
  <c r="T58"/>
  <c r="V58" s="1"/>
  <c r="T62"/>
  <c r="V62" s="1"/>
  <c r="T66"/>
  <c r="V66" s="1"/>
  <c r="E88" i="11"/>
  <c r="F88" s="1"/>
  <c r="E84"/>
  <c r="F84" s="1"/>
  <c r="E80"/>
  <c r="F80" s="1"/>
  <c r="E76"/>
  <c r="F76" s="1"/>
  <c r="E72"/>
  <c r="F72" s="1"/>
  <c r="E68"/>
  <c r="F68" s="1"/>
  <c r="E64"/>
  <c r="F64" s="1"/>
  <c r="E60"/>
  <c r="F60" s="1"/>
  <c r="E56"/>
  <c r="F56" s="1"/>
  <c r="E52"/>
  <c r="F52" s="1"/>
  <c r="E48"/>
  <c r="F48" s="1"/>
  <c r="E89"/>
  <c r="F89" s="1"/>
  <c r="E85"/>
  <c r="F85" s="1"/>
  <c r="E81"/>
  <c r="F81" s="1"/>
  <c r="E77"/>
  <c r="F77" s="1"/>
  <c r="E73"/>
  <c r="F73" s="1"/>
  <c r="E69"/>
  <c r="F69" s="1"/>
  <c r="E65"/>
  <c r="F65" s="1"/>
  <c r="E61"/>
  <c r="F61" s="1"/>
  <c r="E57"/>
  <c r="F57" s="1"/>
  <c r="E53"/>
  <c r="F53" s="1"/>
  <c r="E49"/>
  <c r="F49" s="1"/>
  <c r="E31"/>
  <c r="F31" s="1"/>
  <c r="E35"/>
  <c r="F35" s="1"/>
  <c r="E39"/>
  <c r="F39" s="1"/>
  <c r="E43"/>
  <c r="F43" s="1"/>
  <c r="E47"/>
  <c r="F47" s="1"/>
  <c r="E55"/>
  <c r="F55" s="1"/>
  <c r="E63"/>
  <c r="F63" s="1"/>
  <c r="E71"/>
  <c r="F71" s="1"/>
  <c r="E79"/>
  <c r="F79" s="1"/>
  <c r="E87"/>
  <c r="F87" s="1"/>
  <c r="F30"/>
  <c r="E34"/>
  <c r="F34" s="1"/>
  <c r="E38"/>
  <c r="F38" s="1"/>
  <c r="E42"/>
  <c r="F42" s="1"/>
  <c r="E46"/>
  <c r="F46" s="1"/>
  <c r="E54"/>
  <c r="F54" s="1"/>
  <c r="E62"/>
  <c r="F62" s="1"/>
  <c r="E70"/>
  <c r="F70" s="1"/>
  <c r="E78"/>
  <c r="F78" s="1"/>
  <c r="E86"/>
  <c r="F86" s="1"/>
  <c r="E33"/>
  <c r="F33" s="1"/>
  <c r="E37"/>
  <c r="F37" s="1"/>
  <c r="E41"/>
  <c r="F41" s="1"/>
  <c r="E45"/>
  <c r="F45" s="1"/>
  <c r="E51"/>
  <c r="F51" s="1"/>
  <c r="E59"/>
  <c r="F59" s="1"/>
  <c r="E67"/>
  <c r="F67" s="1"/>
  <c r="E75"/>
  <c r="F75" s="1"/>
  <c r="E83"/>
  <c r="F83" s="1"/>
  <c r="E32"/>
  <c r="F32" s="1"/>
  <c r="E36"/>
  <c r="F36" s="1"/>
  <c r="E40"/>
  <c r="F40" s="1"/>
  <c r="E44"/>
  <c r="F44" s="1"/>
  <c r="E50"/>
  <c r="F50" s="1"/>
  <c r="E58"/>
  <c r="F58" s="1"/>
  <c r="E66"/>
  <c r="F66" s="1"/>
  <c r="E74"/>
  <c r="F74" s="1"/>
  <c r="E82"/>
  <c r="F82" s="1"/>
  <c r="P17" i="14" l="1"/>
  <c r="T18"/>
  <c r="M17"/>
  <c r="T15"/>
  <c r="V15" s="1"/>
  <c r="N17"/>
  <c r="T16"/>
  <c r="V16" s="1"/>
  <c r="O17"/>
  <c r="T17"/>
  <c r="V17" s="1"/>
  <c r="U8"/>
  <c r="V8" s="1"/>
  <c r="V18"/>
  <c r="C45"/>
  <c r="V32" i="12"/>
  <c r="V64"/>
  <c r="U43"/>
  <c r="V24"/>
  <c r="U38"/>
  <c r="U67"/>
  <c r="U51"/>
  <c r="U35"/>
  <c r="V63"/>
  <c r="V55"/>
  <c r="V47"/>
  <c r="V39"/>
  <c r="V31"/>
  <c r="V23"/>
  <c r="V26"/>
  <c r="U17"/>
  <c r="U65"/>
  <c r="U57"/>
  <c r="V46"/>
  <c r="U33"/>
  <c r="V49"/>
  <c r="V41"/>
  <c r="V25"/>
  <c r="V68"/>
  <c r="V60"/>
  <c r="V52"/>
  <c r="V44"/>
  <c r="V36"/>
  <c r="V28"/>
  <c r="U19"/>
  <c r="U66"/>
  <c r="U58"/>
  <c r="U50"/>
  <c r="U42"/>
  <c r="U34"/>
  <c r="U18"/>
  <c r="U29"/>
  <c r="U37"/>
  <c r="U20"/>
  <c r="V15"/>
  <c r="U53"/>
  <c r="V30"/>
  <c r="U21"/>
  <c r="U69"/>
  <c r="U61"/>
  <c r="V45"/>
  <c r="U62"/>
  <c r="L14" i="9"/>
  <c r="K14"/>
  <c r="L13"/>
  <c r="K13"/>
  <c r="L12"/>
  <c r="K12"/>
  <c r="L11"/>
  <c r="K11"/>
  <c r="L10"/>
  <c r="K10"/>
  <c r="L9"/>
  <c r="K9"/>
  <c r="L8"/>
  <c r="K8"/>
  <c r="L7"/>
  <c r="K7"/>
  <c r="M70" i="7" l="1"/>
  <c r="N70"/>
  <c r="Q70"/>
  <c r="M71"/>
  <c r="N71"/>
  <c r="Q71"/>
  <c r="M72"/>
  <c r="N72"/>
  <c r="Q72"/>
  <c r="M73"/>
  <c r="N73"/>
  <c r="Q73"/>
  <c r="M74"/>
  <c r="N74"/>
  <c r="M75"/>
  <c r="N75"/>
  <c r="M76"/>
  <c r="N76"/>
  <c r="M77"/>
  <c r="N77"/>
  <c r="M78"/>
  <c r="N78"/>
  <c r="Q74" s="1"/>
  <c r="M79"/>
  <c r="N79"/>
  <c r="M80"/>
  <c r="N80"/>
  <c r="Q75" s="1"/>
  <c r="M81"/>
  <c r="N81"/>
  <c r="M82"/>
  <c r="N82"/>
  <c r="Q76" s="1"/>
  <c r="M83"/>
  <c r="N83"/>
  <c r="R75" l="1"/>
  <c r="R74"/>
  <c r="R76"/>
  <c r="Q68"/>
  <c r="X11" i="6"/>
  <c r="X12" s="1"/>
  <c r="X13" s="1"/>
  <c r="X14" s="1"/>
  <c r="X15" s="1"/>
  <c r="X16" s="1"/>
  <c r="X17" s="1"/>
  <c r="X18" s="1"/>
  <c r="X19" s="1"/>
  <c r="X20" s="1"/>
  <c r="X21" s="1"/>
  <c r="X22" s="1"/>
  <c r="X23" s="1"/>
  <c r="X24" s="1"/>
  <c r="X25" s="1"/>
  <c r="X26" s="1"/>
  <c r="X27" s="1"/>
  <c r="X28" s="1"/>
  <c r="X29" s="1"/>
  <c r="X30" s="1"/>
  <c r="X31" s="1"/>
  <c r="X32" s="1"/>
  <c r="X33" s="1"/>
  <c r="X34" s="1"/>
  <c r="X35" s="1"/>
  <c r="X36" s="1"/>
  <c r="X37" s="1"/>
  <c r="X38" s="1"/>
  <c r="X39" s="1"/>
  <c r="X40" s="1"/>
  <c r="X41" s="1"/>
  <c r="X42" s="1"/>
  <c r="X43" s="1"/>
  <c r="X44" s="1"/>
  <c r="X45" s="1"/>
  <c r="X46" s="1"/>
  <c r="X47" s="1"/>
  <c r="X48" s="1"/>
  <c r="X49" s="1"/>
  <c r="X50" s="1"/>
  <c r="X51" s="1"/>
  <c r="X52" s="1"/>
  <c r="X53" s="1"/>
  <c r="X54" s="1"/>
  <c r="X55" s="1"/>
  <c r="X56" s="1"/>
  <c r="X57" s="1"/>
  <c r="X58" s="1"/>
  <c r="X59" s="1"/>
  <c r="X60" s="1"/>
  <c r="X61" s="1"/>
  <c r="X62" s="1"/>
  <c r="X63" s="1"/>
  <c r="X64" s="1"/>
  <c r="X65" s="1"/>
  <c r="X66" s="1"/>
  <c r="X67" s="1"/>
  <c r="X68" s="1"/>
  <c r="X69" s="1"/>
  <c r="X70" s="1"/>
  <c r="T70" l="1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R71" i="7"/>
  <c r="R70"/>
  <c r="R72"/>
  <c r="R73"/>
</calcChain>
</file>

<file path=xl/sharedStrings.xml><?xml version="1.0" encoding="utf-8"?>
<sst xmlns="http://schemas.openxmlformats.org/spreadsheetml/2006/main" count="1042" uniqueCount="325">
  <si>
    <t>売上額</t>
    <rPh sb="0" eb="2">
      <t>ウリアゲ</t>
    </rPh>
    <rPh sb="2" eb="3">
      <t>ガク</t>
    </rPh>
    <phoneticPr fontId="1"/>
  </si>
  <si>
    <t>売上数</t>
    <rPh sb="0" eb="2">
      <t>ウリアゲ</t>
    </rPh>
    <rPh sb="2" eb="3">
      <t>スウ</t>
    </rPh>
    <phoneticPr fontId="1"/>
  </si>
  <si>
    <t>伝票数</t>
    <rPh sb="0" eb="2">
      <t>デンピョウ</t>
    </rPh>
    <rPh sb="2" eb="3">
      <t>スウ</t>
    </rPh>
    <phoneticPr fontId="1"/>
  </si>
  <si>
    <t>客数</t>
    <rPh sb="0" eb="2">
      <t>キャクスウ</t>
    </rPh>
    <phoneticPr fontId="1"/>
  </si>
  <si>
    <t>伝票単価</t>
    <rPh sb="0" eb="2">
      <t>デンピョウ</t>
    </rPh>
    <rPh sb="2" eb="4">
      <t>タンカ</t>
    </rPh>
    <phoneticPr fontId="1"/>
  </si>
  <si>
    <t>客単価</t>
    <rPh sb="0" eb="3">
      <t>キャクタンカ</t>
    </rPh>
    <phoneticPr fontId="1"/>
  </si>
  <si>
    <t xml:space="preserve">低         </t>
  </si>
  <si>
    <t xml:space="preserve">高         </t>
  </si>
  <si>
    <t>【人数】</t>
    <rPh sb="1" eb="3">
      <t>ニンズウ</t>
    </rPh>
    <phoneticPr fontId="1"/>
  </si>
  <si>
    <t>【滞在時間】</t>
    <rPh sb="1" eb="3">
      <t>タイザイ</t>
    </rPh>
    <rPh sb="3" eb="5">
      <t>ジカン</t>
    </rPh>
    <phoneticPr fontId="1"/>
  </si>
  <si>
    <t>【単価】</t>
    <rPh sb="1" eb="3">
      <t>タンカ</t>
    </rPh>
    <phoneticPr fontId="1"/>
  </si>
  <si>
    <t>※倍率は分析前後どちらでかけてもよい</t>
    <rPh sb="1" eb="3">
      <t>バイリツ</t>
    </rPh>
    <rPh sb="4" eb="6">
      <t>ブンセキ</t>
    </rPh>
    <rPh sb="6" eb="8">
      <t>ゼンゴ</t>
    </rPh>
    <phoneticPr fontId="1"/>
  </si>
  <si>
    <t>→操作の少ない分析後にかける</t>
    <rPh sb="1" eb="3">
      <t>ソウサ</t>
    </rPh>
    <rPh sb="4" eb="5">
      <t>スク</t>
    </rPh>
    <rPh sb="7" eb="9">
      <t>ブンセキ</t>
    </rPh>
    <rPh sb="9" eb="10">
      <t>ゴ</t>
    </rPh>
    <phoneticPr fontId="1"/>
  </si>
  <si>
    <t>平均</t>
    <rPh sb="0" eb="2">
      <t>ヘイキン</t>
    </rPh>
    <phoneticPr fontId="1"/>
  </si>
  <si>
    <t>各週のデータ→</t>
    <rPh sb="0" eb="2">
      <t>カクシュウ</t>
    </rPh>
    <phoneticPr fontId="1"/>
  </si>
  <si>
    <t>※絶対値</t>
    <rPh sb="1" eb="3">
      <t>ゼッタイ</t>
    </rPh>
    <rPh sb="3" eb="4">
      <t>アタイ</t>
    </rPh>
    <phoneticPr fontId="1"/>
  </si>
  <si>
    <t>※相対値</t>
    <rPh sb="1" eb="3">
      <t>ソウタイ</t>
    </rPh>
    <rPh sb="3" eb="4">
      <t>アタイ</t>
    </rPh>
    <phoneticPr fontId="1"/>
  </si>
  <si>
    <t>商品コード</t>
    <rPh sb="0" eb="2">
      <t>ショウヒン</t>
    </rPh>
    <phoneticPr fontId="1"/>
  </si>
  <si>
    <t>商品名</t>
    <rPh sb="0" eb="3">
      <t>ショウヒンメイ</t>
    </rPh>
    <phoneticPr fontId="1"/>
  </si>
  <si>
    <t>傾き</t>
    <rPh sb="0" eb="1">
      <t>カタム</t>
    </rPh>
    <phoneticPr fontId="1"/>
  </si>
  <si>
    <t>切片</t>
    <rPh sb="0" eb="2">
      <t>セッペン</t>
    </rPh>
    <phoneticPr fontId="1"/>
  </si>
  <si>
    <t>相関係数</t>
    <rPh sb="0" eb="2">
      <t>ソウカン</t>
    </rPh>
    <rPh sb="2" eb="4">
      <t>ケイスウ</t>
    </rPh>
    <phoneticPr fontId="1"/>
  </si>
  <si>
    <t>倍率</t>
    <rPh sb="0" eb="2">
      <t>バイリツ</t>
    </rPh>
    <phoneticPr fontId="1"/>
  </si>
  <si>
    <t>調整済傾き</t>
    <rPh sb="0" eb="2">
      <t>チョウセイ</t>
    </rPh>
    <rPh sb="2" eb="3">
      <t>スミ</t>
    </rPh>
    <rPh sb="3" eb="4">
      <t>カタム</t>
    </rPh>
    <phoneticPr fontId="1"/>
  </si>
  <si>
    <t>調整済切片</t>
    <rPh sb="0" eb="2">
      <t>チョウセイ</t>
    </rPh>
    <rPh sb="2" eb="3">
      <t>スミ</t>
    </rPh>
    <rPh sb="3" eb="5">
      <t>セッペン</t>
    </rPh>
    <phoneticPr fontId="1"/>
  </si>
  <si>
    <t>(変動額)</t>
    <rPh sb="1" eb="3">
      <t>ヘンドウ</t>
    </rPh>
    <rPh sb="3" eb="4">
      <t>ガク</t>
    </rPh>
    <phoneticPr fontId="1"/>
  </si>
  <si>
    <t>(固定額)</t>
    <rPh sb="1" eb="3">
      <t>コテイ</t>
    </rPh>
    <rPh sb="3" eb="4">
      <t>ガク</t>
    </rPh>
    <phoneticPr fontId="1"/>
  </si>
  <si>
    <t>わかめスープ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</si>
  <si>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</si>
  <si>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</si>
  <si>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</si>
  <si>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</si>
  <si>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</si>
  <si>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</si>
  <si>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</si>
  <si>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</si>
  <si>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→ここ(緋色)にデータがセットされます</t>
    <phoneticPr fontId="1"/>
  </si>
  <si>
    <t>※クラスタ分析を実施する場合は、データ取得元のDBと接続してください。</t>
    <rPh sb="5" eb="7">
      <t>ブンセキ</t>
    </rPh>
    <rPh sb="8" eb="10">
      <t>ジッシ</t>
    </rPh>
    <rPh sb="12" eb="14">
      <t>バアイ</t>
    </rPh>
    <rPh sb="19" eb="21">
      <t>シュトク</t>
    </rPh>
    <rPh sb="21" eb="22">
      <t>モト</t>
    </rPh>
    <rPh sb="26" eb="28">
      <t>セツゾク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</si>
  <si>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</si>
  <si>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</si>
  <si>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酒</t>
    <rPh sb="0" eb="1">
      <t>サケ</t>
    </rPh>
    <phoneticPr fontId="1"/>
  </si>
  <si>
    <t>沸騰させる</t>
    <rPh sb="0" eb="2">
      <t>フットウ</t>
    </rPh>
    <phoneticPr fontId="1"/>
  </si>
  <si>
    <t>沸騰させない</t>
    <rPh sb="0" eb="2">
      <t>フットウ</t>
    </rPh>
    <phoneticPr fontId="1"/>
  </si>
  <si>
    <t>沸騰</t>
    <rPh sb="0" eb="2">
      <t>フットウ</t>
    </rPh>
    <phoneticPr fontId="1"/>
  </si>
  <si>
    <t>味噌</t>
    <rPh sb="0" eb="2">
      <t>ミソ</t>
    </rPh>
    <phoneticPr fontId="1"/>
  </si>
  <si>
    <t>強く煮込む</t>
    <rPh sb="0" eb="1">
      <t>ツヨ</t>
    </rPh>
    <rPh sb="2" eb="4">
      <t>ニコ</t>
    </rPh>
    <phoneticPr fontId="1"/>
  </si>
  <si>
    <t>弱く煮込む</t>
    <rPh sb="0" eb="1">
      <t>ヨワ</t>
    </rPh>
    <rPh sb="2" eb="4">
      <t>ニコ</t>
    </rPh>
    <phoneticPr fontId="1"/>
  </si>
  <si>
    <t>煮込み方</t>
    <rPh sb="0" eb="2">
      <t>ニコ</t>
    </rPh>
    <rPh sb="3" eb="4">
      <t>カタ</t>
    </rPh>
    <phoneticPr fontId="1"/>
  </si>
  <si>
    <t>大きく切る</t>
    <rPh sb="0" eb="1">
      <t>オオ</t>
    </rPh>
    <rPh sb="3" eb="4">
      <t>キ</t>
    </rPh>
    <phoneticPr fontId="1"/>
  </si>
  <si>
    <t>小さく切る</t>
    <rPh sb="0" eb="1">
      <t>チイ</t>
    </rPh>
    <rPh sb="3" eb="4">
      <t>キ</t>
    </rPh>
    <phoneticPr fontId="1"/>
  </si>
  <si>
    <t>切り方</t>
    <rPh sb="0" eb="1">
      <t>キ</t>
    </rPh>
    <rPh sb="2" eb="3">
      <t>カタ</t>
    </rPh>
    <phoneticPr fontId="1"/>
  </si>
  <si>
    <t>多め</t>
    <rPh sb="0" eb="1">
      <t>オオ</t>
    </rPh>
    <phoneticPr fontId="1"/>
  </si>
  <si>
    <t>少なめ</t>
    <rPh sb="0" eb="1">
      <t>スク</t>
    </rPh>
    <phoneticPr fontId="1"/>
  </si>
  <si>
    <t>ネギ類比率</t>
    <rPh sb="2" eb="3">
      <t>ルイ</t>
    </rPh>
    <rPh sb="3" eb="5">
      <t>ヒリツ</t>
    </rPh>
    <phoneticPr fontId="1"/>
  </si>
  <si>
    <t>完熟</t>
    <rPh sb="0" eb="2">
      <t>カンジュク</t>
    </rPh>
    <phoneticPr fontId="1"/>
  </si>
  <si>
    <t>半熟</t>
    <rPh sb="0" eb="2">
      <t>ハンジュク</t>
    </rPh>
    <phoneticPr fontId="1"/>
  </si>
  <si>
    <t>卵</t>
    <rPh sb="0" eb="1">
      <t>タマゴ</t>
    </rPh>
    <phoneticPr fontId="1"/>
  </si>
  <si>
    <t>重要度順</t>
    <rPh sb="0" eb="3">
      <t>ジュウヨウド</t>
    </rPh>
    <rPh sb="3" eb="4">
      <t>ジュン</t>
    </rPh>
    <phoneticPr fontId="1"/>
  </si>
  <si>
    <t>パターン2</t>
    <phoneticPr fontId="1"/>
  </si>
  <si>
    <t>パターン1</t>
    <phoneticPr fontId="1"/>
  </si>
  <si>
    <t>水準別部分効用値グラフより</t>
    <rPh sb="0" eb="2">
      <t>スイジュン</t>
    </rPh>
    <rPh sb="2" eb="3">
      <t>ベツ</t>
    </rPh>
    <rPh sb="3" eb="5">
      <t>ブブン</t>
    </rPh>
    <rPh sb="5" eb="7">
      <t>コウヨウ</t>
    </rPh>
    <rPh sb="7" eb="8">
      <t>アタイ</t>
    </rPh>
    <phoneticPr fontId="1"/>
  </si>
  <si>
    <t>無し</t>
  </si>
  <si>
    <t>沸騰させる</t>
  </si>
  <si>
    <t>沸騰させない</t>
  </si>
  <si>
    <t>有り</t>
  </si>
  <si>
    <t>強く煮込む</t>
  </si>
  <si>
    <t>弱く煮込む</t>
  </si>
  <si>
    <t>大きく切る</t>
  </si>
  <si>
    <t>小さく切る</t>
  </si>
  <si>
    <t>多め</t>
  </si>
  <si>
    <t>ネギ類多め</t>
    <rPh sb="2" eb="3">
      <t>ルイ</t>
    </rPh>
    <rPh sb="3" eb="4">
      <t>オオ</t>
    </rPh>
    <phoneticPr fontId="1"/>
  </si>
  <si>
    <t>少なめ</t>
  </si>
  <si>
    <t>完熟</t>
  </si>
  <si>
    <t>半熟</t>
  </si>
  <si>
    <t>水準</t>
    <rPh sb="0" eb="2">
      <t>スイジュン</t>
    </rPh>
    <phoneticPr fontId="1"/>
  </si>
  <si>
    <t>属性</t>
    <rPh sb="0" eb="2">
      <t>ゾクセイ</t>
    </rPh>
    <phoneticPr fontId="1"/>
  </si>
  <si>
    <t>→空白箇所は描画されない性質を利用する</t>
    <rPh sb="1" eb="3">
      <t>クウハク</t>
    </rPh>
    <rPh sb="3" eb="5">
      <t>カショ</t>
    </rPh>
    <rPh sb="6" eb="8">
      <t>ビョウガ</t>
    </rPh>
    <rPh sb="12" eb="14">
      <t>セイシツ</t>
    </rPh>
    <rPh sb="15" eb="17">
      <t>リヨウ</t>
    </rPh>
    <phoneticPr fontId="1"/>
  </si>
  <si>
    <t>※横に並べてグラフ化する</t>
    <rPh sb="1" eb="2">
      <t>ヨコ</t>
    </rPh>
    <rPh sb="3" eb="4">
      <t>ナラ</t>
    </rPh>
    <rPh sb="9" eb="10">
      <t>カ</t>
    </rPh>
    <phoneticPr fontId="1"/>
  </si>
  <si>
    <t>重要度(%)</t>
    <rPh sb="0" eb="3">
      <t>ジュウヨウド</t>
    </rPh>
    <phoneticPr fontId="1"/>
  </si>
  <si>
    <t>部分効用値のレンジ</t>
    <rPh sb="0" eb="2">
      <t>ブブン</t>
    </rPh>
    <rPh sb="2" eb="4">
      <t>コウヨウ</t>
    </rPh>
    <rPh sb="4" eb="5">
      <t>アタイ</t>
    </rPh>
    <phoneticPr fontId="1"/>
  </si>
  <si>
    <t>部分効用値</t>
    <rPh sb="0" eb="2">
      <t>ブブン</t>
    </rPh>
    <rPh sb="2" eb="4">
      <t>コウヨウ</t>
    </rPh>
    <rPh sb="4" eb="5">
      <t>アタイ</t>
    </rPh>
    <phoneticPr fontId="1"/>
  </si>
  <si>
    <t>属性別平均傾き</t>
    <rPh sb="0" eb="2">
      <t>ゾクセイ</t>
    </rPh>
    <rPh sb="2" eb="3">
      <t>ベツ</t>
    </rPh>
    <rPh sb="3" eb="5">
      <t>ヘイキン</t>
    </rPh>
    <rPh sb="5" eb="6">
      <t>カタム</t>
    </rPh>
    <phoneticPr fontId="1"/>
  </si>
  <si>
    <t>切片</t>
  </si>
  <si>
    <t>上限 95.0%</t>
  </si>
  <si>
    <t>下限 95.0%</t>
  </si>
  <si>
    <t>上限 95%</t>
  </si>
  <si>
    <t>下限 95%</t>
  </si>
  <si>
    <t>P-値</t>
  </si>
  <si>
    <t xml:space="preserve">t </t>
  </si>
  <si>
    <t>標準誤差</t>
  </si>
  <si>
    <t>係数</t>
  </si>
  <si>
    <t>合計</t>
    <rPh sb="0" eb="2">
      <t>ゴウケイ</t>
    </rPh>
    <phoneticPr fontId="1"/>
  </si>
  <si>
    <t>合計</t>
  </si>
  <si>
    <t>重要度(%)＝(部分効用値のレンジ/部分効用</t>
    <rPh sb="0" eb="3">
      <t>ジュウヨウド</t>
    </rPh>
    <rPh sb="8" eb="10">
      <t>ブブン</t>
    </rPh>
    <rPh sb="10" eb="12">
      <t>コウヨウ</t>
    </rPh>
    <rPh sb="12" eb="13">
      <t>アタイ</t>
    </rPh>
    <rPh sb="18" eb="20">
      <t>ブブン</t>
    </rPh>
    <rPh sb="20" eb="22">
      <t>コウヨウ</t>
    </rPh>
    <phoneticPr fontId="1"/>
  </si>
  <si>
    <t>残差</t>
  </si>
  <si>
    <t>部分効用値のレンジ＝属性別の最大部分効用値－属性別の最小部分効用値</t>
    <rPh sb="0" eb="2">
      <t>ブブン</t>
    </rPh>
    <rPh sb="2" eb="4">
      <t>コウヨウ</t>
    </rPh>
    <rPh sb="4" eb="5">
      <t>アタイ</t>
    </rPh>
    <rPh sb="10" eb="12">
      <t>ゾクセイ</t>
    </rPh>
    <rPh sb="12" eb="13">
      <t>ベツ</t>
    </rPh>
    <rPh sb="14" eb="16">
      <t>サイダイ</t>
    </rPh>
    <rPh sb="16" eb="18">
      <t>ブブン</t>
    </rPh>
    <rPh sb="18" eb="20">
      <t>コウヨウ</t>
    </rPh>
    <rPh sb="20" eb="21">
      <t>アタイ</t>
    </rPh>
    <rPh sb="22" eb="24">
      <t>ゾクセイ</t>
    </rPh>
    <rPh sb="24" eb="25">
      <t>ベツ</t>
    </rPh>
    <rPh sb="26" eb="28">
      <t>サイショウ</t>
    </rPh>
    <rPh sb="28" eb="30">
      <t>ブブン</t>
    </rPh>
    <rPh sb="30" eb="32">
      <t>コウヨウ</t>
    </rPh>
    <rPh sb="32" eb="33">
      <t>アタイ</t>
    </rPh>
    <phoneticPr fontId="1"/>
  </si>
  <si>
    <t>回帰</t>
  </si>
  <si>
    <t>部分効用値＝水準の傾き－属性別平均傾き</t>
    <rPh sb="0" eb="2">
      <t>ブブン</t>
    </rPh>
    <rPh sb="2" eb="4">
      <t>コウヨウ</t>
    </rPh>
    <rPh sb="4" eb="5">
      <t>アタイ</t>
    </rPh>
    <rPh sb="6" eb="8">
      <t>スイジュン</t>
    </rPh>
    <rPh sb="9" eb="10">
      <t>カタム</t>
    </rPh>
    <rPh sb="12" eb="14">
      <t>ゾクセイ</t>
    </rPh>
    <rPh sb="14" eb="15">
      <t>ベツ</t>
    </rPh>
    <rPh sb="15" eb="17">
      <t>ヘイキン</t>
    </rPh>
    <rPh sb="17" eb="18">
      <t>カタム</t>
    </rPh>
    <phoneticPr fontId="1"/>
  </si>
  <si>
    <t>有意 F</t>
  </si>
  <si>
    <t>観測された分散比</t>
  </si>
  <si>
    <t>分散</t>
  </si>
  <si>
    <t>変動</t>
  </si>
  <si>
    <t>自由度</t>
  </si>
  <si>
    <t>属性別平均傾き＝属性別の傾きの合計÷水準数</t>
    <rPh sb="0" eb="2">
      <t>ゾクセイ</t>
    </rPh>
    <rPh sb="2" eb="3">
      <t>ベツ</t>
    </rPh>
    <rPh sb="3" eb="5">
      <t>ヘイキン</t>
    </rPh>
    <rPh sb="5" eb="6">
      <t>カタム</t>
    </rPh>
    <rPh sb="8" eb="10">
      <t>ゾクセイ</t>
    </rPh>
    <rPh sb="10" eb="11">
      <t>ベツ</t>
    </rPh>
    <rPh sb="12" eb="13">
      <t>カタム</t>
    </rPh>
    <rPh sb="15" eb="17">
      <t>ゴウケイ</t>
    </rPh>
    <rPh sb="18" eb="20">
      <t>スイジュン</t>
    </rPh>
    <rPh sb="20" eb="21">
      <t>スウ</t>
    </rPh>
    <phoneticPr fontId="1"/>
  </si>
  <si>
    <t>分散分析表</t>
  </si>
  <si>
    <t>計算式：</t>
    <rPh sb="0" eb="2">
      <t>ケイサン</t>
    </rPh>
    <rPh sb="2" eb="3">
      <t>シキ</t>
    </rPh>
    <phoneticPr fontId="1"/>
  </si>
  <si>
    <t>観測数</t>
  </si>
  <si>
    <t>補正 R2</t>
  </si>
  <si>
    <t>重決定 R2</t>
  </si>
  <si>
    <t>重相関 R</t>
  </si>
  <si>
    <t>回帰統計</t>
  </si>
  <si>
    <t>概要</t>
  </si>
  <si>
    <t>評価</t>
    <rPh sb="0" eb="2">
      <t>ヒョウカ</t>
    </rPh>
    <phoneticPr fontId="1"/>
  </si>
  <si>
    <t>各水準ごとに展開する</t>
    <rPh sb="0" eb="1">
      <t>カク</t>
    </rPh>
    <rPh sb="1" eb="3">
      <t>スイジュン</t>
    </rPh>
    <rPh sb="6" eb="8">
      <t>テンカイ</t>
    </rPh>
    <phoneticPr fontId="1"/>
  </si>
  <si>
    <t>評価は「1:不味い、2:普通、3:美味い」で行う</t>
    <rPh sb="0" eb="2">
      <t>ヒョウカ</t>
    </rPh>
    <rPh sb="6" eb="8">
      <t>マズ</t>
    </rPh>
    <rPh sb="12" eb="14">
      <t>フツウ</t>
    </rPh>
    <rPh sb="17" eb="19">
      <t>ウマ</t>
    </rPh>
    <rPh sb="22" eb="23">
      <t>オコナ</t>
    </rPh>
    <phoneticPr fontId="1"/>
  </si>
  <si>
    <t>以下を適切に設定する(構成は直行表を意識する)</t>
    <rPh sb="0" eb="2">
      <t>イカ</t>
    </rPh>
    <rPh sb="3" eb="5">
      <t>テキセツ</t>
    </rPh>
    <rPh sb="6" eb="8">
      <t>セッテイ</t>
    </rPh>
    <rPh sb="11" eb="13">
      <t>コウセイ</t>
    </rPh>
    <rPh sb="14" eb="16">
      <t>チョッコウ</t>
    </rPh>
    <rPh sb="16" eb="17">
      <t>ヒョウ</t>
    </rPh>
    <rPh sb="18" eb="20">
      <t>イシキ</t>
    </rPh>
    <phoneticPr fontId="1"/>
  </si>
  <si>
    <t>→おいしい卵スープを作りたい</t>
    <phoneticPr fontId="1"/>
  </si>
  <si>
    <t>低</t>
    <rPh sb="0" eb="1">
      <t>ヒク</t>
    </rPh>
    <phoneticPr fontId="1"/>
  </si>
  <si>
    <t>標準偏差</t>
    <rPh sb="0" eb="2">
      <t>ヒョウジュン</t>
    </rPh>
    <rPh sb="2" eb="4">
      <t>ヘンサ</t>
    </rPh>
    <phoneticPr fontId="1"/>
  </si>
  <si>
    <r>
      <t>※売上額=0または売上数=0</t>
    </r>
    <r>
      <rPr>
        <b/>
        <sz val="11"/>
        <color theme="1"/>
        <rFont val="ＭＳ Ｐゴシック"/>
        <family val="3"/>
        <charset val="128"/>
        <scheme val="minor"/>
      </rPr>
      <t>も含める</t>
    </r>
    <rPh sb="1" eb="3">
      <t>ウリアゲ</t>
    </rPh>
    <rPh sb="3" eb="4">
      <t>ガク</t>
    </rPh>
    <rPh sb="9" eb="11">
      <t>ウリアゲ</t>
    </rPh>
    <rPh sb="11" eb="12">
      <t>スウ</t>
    </rPh>
    <rPh sb="15" eb="16">
      <t>フク</t>
    </rPh>
    <phoneticPr fontId="1"/>
  </si>
  <si>
    <t>※推定量と残差は整数化する</t>
    <rPh sb="1" eb="3">
      <t>スイテイ</t>
    </rPh>
    <rPh sb="3" eb="4">
      <t>リョウ</t>
    </rPh>
    <rPh sb="5" eb="7">
      <t>ザンサ</t>
    </rPh>
    <rPh sb="8" eb="10">
      <t>セイスウ</t>
    </rPh>
    <rPh sb="10" eb="11">
      <t>カ</t>
    </rPh>
    <phoneticPr fontId="1"/>
  </si>
  <si>
    <t>相関係数：</t>
    <rPh sb="0" eb="2">
      <t>ソウカン</t>
    </rPh>
    <rPh sb="2" eb="4">
      <t>ケイスウ</t>
    </rPh>
    <phoneticPr fontId="1"/>
  </si>
  <si>
    <t>傾き：</t>
    <rPh sb="0" eb="1">
      <t>カタム</t>
    </rPh>
    <phoneticPr fontId="1"/>
  </si>
  <si>
    <t>切片：</t>
    <rPh sb="0" eb="2">
      <t>セッペン</t>
    </rPh>
    <phoneticPr fontId="1"/>
  </si>
  <si>
    <t>推定量</t>
    <rPh sb="0" eb="2">
      <t>スイテイ</t>
    </rPh>
    <rPh sb="2" eb="3">
      <t>リョウ</t>
    </rPh>
    <phoneticPr fontId="1"/>
  </si>
  <si>
    <t>残差</t>
    <rPh sb="0" eb="2">
      <t>ザンサ</t>
    </rPh>
    <phoneticPr fontId="1"/>
  </si>
  <si>
    <t>かつ丼</t>
  </si>
  <si>
    <t>豚しゃぶ定食</t>
  </si>
  <si>
    <t>※ここでの記述は省略する。</t>
    <rPh sb="5" eb="7">
      <t>キジュツ</t>
    </rPh>
    <rPh sb="8" eb="10">
      <t>ショウリャク</t>
    </rPh>
    <phoneticPr fontId="1"/>
  </si>
  <si>
    <t>ポテト</t>
  </si>
  <si>
    <t>ポテト</t>
    <phoneticPr fontId="1"/>
  </si>
  <si>
    <t>ドリンク</t>
  </si>
  <si>
    <t>ドリンク</t>
    <phoneticPr fontId="1"/>
  </si>
  <si>
    <t>ライス</t>
  </si>
  <si>
    <t>ライス</t>
    <phoneticPr fontId="1"/>
  </si>
  <si>
    <t>飲み放題</t>
    <rPh sb="0" eb="1">
      <t>ノ</t>
    </rPh>
    <rPh sb="2" eb="4">
      <t>ホウダイ</t>
    </rPh>
    <phoneticPr fontId="1"/>
  </si>
  <si>
    <t>チーズハンバーグ</t>
  </si>
  <si>
    <t>チーズハンバーグ</t>
    <phoneticPr fontId="1"/>
  </si>
  <si>
    <t>ライス(大)</t>
    <rPh sb="4" eb="5">
      <t>ダイ</t>
    </rPh>
    <phoneticPr fontId="1"/>
  </si>
  <si>
    <t>ハンバーガー</t>
  </si>
  <si>
    <t>ハンバーガー</t>
    <phoneticPr fontId="1"/>
  </si>
  <si>
    <t>唐揚げ弁当</t>
    <rPh sb="0" eb="2">
      <t>カラア</t>
    </rPh>
    <rPh sb="3" eb="5">
      <t>ベントウ</t>
    </rPh>
    <phoneticPr fontId="1"/>
  </si>
  <si>
    <t>きんぴらごぼう</t>
  </si>
  <si>
    <t>きんぴらごぼう</t>
    <phoneticPr fontId="1"/>
  </si>
  <si>
    <t>いちごパフェ</t>
  </si>
  <si>
    <t>いちごパフェ</t>
    <phoneticPr fontId="1"/>
  </si>
  <si>
    <t>ソーセージ</t>
  </si>
  <si>
    <t>ソーセージ</t>
    <phoneticPr fontId="1"/>
  </si>
  <si>
    <t>日替わり定食</t>
    <rPh sb="0" eb="1">
      <t>ヒ</t>
    </rPh>
    <rPh sb="1" eb="2">
      <t>ガ</t>
    </rPh>
    <rPh sb="4" eb="6">
      <t>テイショク</t>
    </rPh>
    <phoneticPr fontId="1"/>
  </si>
  <si>
    <t>ワッフル</t>
  </si>
  <si>
    <t>ワッフル</t>
    <phoneticPr fontId="1"/>
  </si>
  <si>
    <t>オムライス</t>
  </si>
  <si>
    <t>オムライス</t>
    <phoneticPr fontId="1"/>
  </si>
  <si>
    <t>カルボナーラ</t>
  </si>
  <si>
    <t>カルボナーラ</t>
    <phoneticPr fontId="1"/>
  </si>
  <si>
    <t>サーモン丼</t>
    <rPh sb="4" eb="5">
      <t>ドン</t>
    </rPh>
    <phoneticPr fontId="1"/>
  </si>
  <si>
    <t>マグロ丼</t>
    <rPh sb="3" eb="4">
      <t>ドン</t>
    </rPh>
    <phoneticPr fontId="1"/>
  </si>
  <si>
    <t>うどん</t>
  </si>
  <si>
    <t>うどん</t>
    <phoneticPr fontId="1"/>
  </si>
  <si>
    <t>ラーメン</t>
  </si>
  <si>
    <t>ラーメン</t>
    <phoneticPr fontId="1"/>
  </si>
  <si>
    <t>チョコケーキ</t>
  </si>
  <si>
    <t>チョコケーキ</t>
    <phoneticPr fontId="1"/>
  </si>
  <si>
    <t>抹茶パフェ</t>
    <rPh sb="0" eb="2">
      <t>マッチャ</t>
    </rPh>
    <phoneticPr fontId="1"/>
  </si>
  <si>
    <t>焼肉定食</t>
    <rPh sb="0" eb="2">
      <t>ヤキニク</t>
    </rPh>
    <rPh sb="2" eb="4">
      <t>テイショク</t>
    </rPh>
    <phoneticPr fontId="1"/>
  </si>
  <si>
    <t>塩サバ定食</t>
    <rPh sb="0" eb="1">
      <t>シオ</t>
    </rPh>
    <rPh sb="3" eb="5">
      <t>テイショク</t>
    </rPh>
    <phoneticPr fontId="1"/>
  </si>
  <si>
    <t>ペペロンチーノ</t>
  </si>
  <si>
    <t>ペペロンチーノ</t>
    <phoneticPr fontId="1"/>
  </si>
  <si>
    <t>パン</t>
  </si>
  <si>
    <t>パン</t>
    <phoneticPr fontId="1"/>
  </si>
  <si>
    <t>タピオカ</t>
  </si>
  <si>
    <t>タピオカ</t>
    <phoneticPr fontId="1"/>
  </si>
  <si>
    <t>サラダ</t>
  </si>
  <si>
    <t>サラダ</t>
    <phoneticPr fontId="1"/>
  </si>
  <si>
    <t>ホットミルク</t>
  </si>
  <si>
    <t>ホットミルク</t>
    <phoneticPr fontId="1"/>
  </si>
  <si>
    <t>チーズケーキ</t>
  </si>
  <si>
    <t>チーズケーキ</t>
    <phoneticPr fontId="1"/>
  </si>
  <si>
    <t>カレー</t>
  </si>
  <si>
    <t>カレー</t>
    <phoneticPr fontId="1"/>
  </si>
  <si>
    <t>シチュー</t>
  </si>
  <si>
    <t>シチュー</t>
    <phoneticPr fontId="1"/>
  </si>
  <si>
    <t>ビーフシチュー</t>
  </si>
  <si>
    <t>ビーフシチュー</t>
    <phoneticPr fontId="1"/>
  </si>
  <si>
    <t>豚汁</t>
    <rPh sb="0" eb="2">
      <t>トンジル</t>
    </rPh>
    <phoneticPr fontId="1"/>
  </si>
  <si>
    <t>卵スープ</t>
    <rPh sb="0" eb="1">
      <t>タマゴ</t>
    </rPh>
    <phoneticPr fontId="1"/>
  </si>
  <si>
    <t>卵焼き</t>
    <rPh sb="0" eb="2">
      <t>タマゴヤ</t>
    </rPh>
    <phoneticPr fontId="1"/>
  </si>
  <si>
    <t>雑炊</t>
    <rPh sb="0" eb="2">
      <t>ゾウスイ</t>
    </rPh>
    <phoneticPr fontId="1"/>
  </si>
  <si>
    <t>ネギトロ丼</t>
    <rPh sb="4" eb="5">
      <t>ドン</t>
    </rPh>
    <phoneticPr fontId="1"/>
  </si>
  <si>
    <t>コーンスープ</t>
  </si>
  <si>
    <t>コーンスープ</t>
    <phoneticPr fontId="1"/>
  </si>
  <si>
    <t>コロッケ定食</t>
    <rPh sb="4" eb="6">
      <t>テイショク</t>
    </rPh>
    <phoneticPr fontId="1"/>
  </si>
  <si>
    <t>カルボナーラ</t>
    <phoneticPr fontId="1"/>
  </si>
  <si>
    <t>わかめスープ</t>
    <phoneticPr fontId="1"/>
  </si>
  <si>
    <t>おつまみセット</t>
  </si>
  <si>
    <t>おつまみセット</t>
    <phoneticPr fontId="1"/>
  </si>
  <si>
    <t>チキンステーキ</t>
  </si>
  <si>
    <t>チキンステーキ</t>
    <phoneticPr fontId="1"/>
  </si>
  <si>
    <t>ビーフステーキ</t>
  </si>
  <si>
    <t>ビーフステーキ</t>
    <phoneticPr fontId="1"/>
  </si>
  <si>
    <t>唐揚げ定食</t>
    <rPh sb="0" eb="2">
      <t>カラア</t>
    </rPh>
    <rPh sb="3" eb="5">
      <t>テイショク</t>
    </rPh>
    <phoneticPr fontId="1"/>
  </si>
  <si>
    <t>パン(大)</t>
    <rPh sb="3" eb="4">
      <t>ダイ</t>
    </rPh>
    <phoneticPr fontId="1"/>
  </si>
  <si>
    <t>ハンバーグ定食</t>
    <rPh sb="5" eb="7">
      <t>テイショク</t>
    </rPh>
    <phoneticPr fontId="1"/>
  </si>
  <si>
    <t>ハンバーグ弁当</t>
    <rPh sb="5" eb="7">
      <t>ベントウ</t>
    </rPh>
    <phoneticPr fontId="1"/>
  </si>
  <si>
    <t>ステーキ弁当</t>
    <rPh sb="4" eb="6">
      <t>ベントウ</t>
    </rPh>
    <phoneticPr fontId="1"/>
  </si>
  <si>
    <t>かつ丼</t>
    <phoneticPr fontId="1"/>
  </si>
  <si>
    <t>天丼</t>
    <rPh sb="0" eb="2">
      <t>テンドン</t>
    </rPh>
    <phoneticPr fontId="1"/>
  </si>
  <si>
    <t>チーズケーキ</t>
    <phoneticPr fontId="1"/>
  </si>
  <si>
    <t>ローストビーフ</t>
  </si>
  <si>
    <t>ローストビーフ</t>
    <phoneticPr fontId="1"/>
  </si>
  <si>
    <t>肉じゃが</t>
    <rPh sb="0" eb="1">
      <t>ニク</t>
    </rPh>
    <phoneticPr fontId="1"/>
  </si>
  <si>
    <t>すき焼き</t>
    <rPh sb="2" eb="3">
      <t>ヤ</t>
    </rPh>
    <phoneticPr fontId="1"/>
  </si>
  <si>
    <t>カレーうどん</t>
  </si>
  <si>
    <t>カレーうどん</t>
    <phoneticPr fontId="1"/>
  </si>
  <si>
    <t>生姜焼き定食</t>
    <rPh sb="0" eb="2">
      <t>ショウガ</t>
    </rPh>
    <rPh sb="4" eb="6">
      <t>テイショク</t>
    </rPh>
    <phoneticPr fontId="1"/>
  </si>
  <si>
    <t>ハヤシライス</t>
  </si>
  <si>
    <t>ハヤシライス</t>
    <phoneticPr fontId="1"/>
  </si>
  <si>
    <t>豚カツ定食</t>
    <rPh sb="0" eb="1">
      <t>トン</t>
    </rPh>
    <rPh sb="3" eb="5">
      <t>テイショク</t>
    </rPh>
    <phoneticPr fontId="1"/>
  </si>
  <si>
    <t>→ここ(緋色)にデータをセットする</t>
    <phoneticPr fontId="1"/>
  </si>
  <si>
    <r>
      <t>→ここ(オレンジ)に</t>
    </r>
    <r>
      <rPr>
        <b/>
        <sz val="11"/>
        <color theme="1"/>
        <rFont val="ＭＳ Ｐゴシック"/>
        <family val="3"/>
        <charset val="128"/>
        <scheme val="minor"/>
      </rPr>
      <t>値貼り付け</t>
    </r>
    <r>
      <rPr>
        <sz val="11"/>
        <color theme="1"/>
        <rFont val="ＭＳ Ｐゴシック"/>
        <family val="2"/>
        <charset val="128"/>
        <scheme val="minor"/>
      </rPr>
      <t>し残差の昇順で整列する</t>
    </r>
    <rPh sb="10" eb="11">
      <t>アタイ</t>
    </rPh>
    <rPh sb="11" eb="12">
      <t>ハ</t>
    </rPh>
    <rPh sb="13" eb="14">
      <t>ツ</t>
    </rPh>
    <rPh sb="16" eb="18">
      <t>ザンサ</t>
    </rPh>
    <rPh sb="19" eb="21">
      <t>ショウジュン</t>
    </rPh>
    <rPh sb="22" eb="24">
      <t>セイレツ</t>
    </rPh>
    <phoneticPr fontId="1"/>
  </si>
  <si>
    <r>
      <t>※商品ABC分析で</t>
    </r>
    <r>
      <rPr>
        <b/>
        <sz val="11"/>
        <color theme="1"/>
        <rFont val="ＭＳ Ｐゴシック"/>
        <family val="3"/>
        <charset val="128"/>
        <scheme val="minor"/>
      </rPr>
      <t>クラスBに分類された商品</t>
    </r>
    <r>
      <rPr>
        <sz val="11"/>
        <color theme="1"/>
        <rFont val="ＭＳ Ｐゴシック"/>
        <family val="2"/>
        <charset val="128"/>
        <scheme val="minor"/>
      </rPr>
      <t>を対象とする</t>
    </r>
    <rPh sb="1" eb="3">
      <t>ショウヒン</t>
    </rPh>
    <rPh sb="6" eb="8">
      <t>ブンセキ</t>
    </rPh>
    <rPh sb="14" eb="16">
      <t>ブンルイ</t>
    </rPh>
    <rPh sb="19" eb="21">
      <t>ショウヒン</t>
    </rPh>
    <rPh sb="22" eb="24">
      <t>タイショウ</t>
    </rPh>
    <phoneticPr fontId="1"/>
  </si>
  <si>
    <t>1週間前</t>
    <rPh sb="1" eb="2">
      <t>シュウ</t>
    </rPh>
    <rPh sb="2" eb="3">
      <t>カン</t>
    </rPh>
    <rPh sb="3" eb="4">
      <t>マエ</t>
    </rPh>
    <phoneticPr fontId="1"/>
  </si>
  <si>
    <t>2週間前</t>
    <phoneticPr fontId="1"/>
  </si>
  <si>
    <t>3週間前</t>
    <phoneticPr fontId="1"/>
  </si>
  <si>
    <t>4週間前</t>
    <phoneticPr fontId="1"/>
  </si>
  <si>
    <t>5週間前</t>
    <phoneticPr fontId="1"/>
  </si>
  <si>
    <t>6週間前</t>
    <phoneticPr fontId="1"/>
  </si>
  <si>
    <t>7週間前</t>
    <phoneticPr fontId="1"/>
  </si>
  <si>
    <t>8週間前</t>
    <phoneticPr fontId="1"/>
  </si>
  <si>
    <t>9週間前</t>
    <phoneticPr fontId="1"/>
  </si>
  <si>
    <t>10週間前</t>
    <phoneticPr fontId="1"/>
  </si>
  <si>
    <t>11週間前</t>
    <phoneticPr fontId="1"/>
  </si>
  <si>
    <t>12週間前</t>
    <phoneticPr fontId="1"/>
  </si>
  <si>
    <t>※週単位のため過去3ヵ月を対象とする</t>
    <rPh sb="1" eb="2">
      <t>シュウ</t>
    </rPh>
    <rPh sb="2" eb="4">
      <t>タンイ</t>
    </rPh>
    <rPh sb="7" eb="9">
      <t>カコ</t>
    </rPh>
    <rPh sb="11" eb="12">
      <t>ゲツ</t>
    </rPh>
    <rPh sb="13" eb="15">
      <t>タイショウ</t>
    </rPh>
    <phoneticPr fontId="1"/>
  </si>
  <si>
    <t>→ここ(緋色)にデータをセットする</t>
    <phoneticPr fontId="1"/>
  </si>
  <si>
    <t>変動額</t>
    <rPh sb="0" eb="2">
      <t>ヘンドウ</t>
    </rPh>
    <rPh sb="2" eb="3">
      <t>ガク</t>
    </rPh>
    <phoneticPr fontId="1"/>
  </si>
  <si>
    <t>(傾き)</t>
    <rPh sb="1" eb="2">
      <t>カタム</t>
    </rPh>
    <phoneticPr fontId="1"/>
  </si>
  <si>
    <t>(切片)</t>
    <rPh sb="1" eb="3">
      <t>セッペン</t>
    </rPh>
    <phoneticPr fontId="1"/>
  </si>
  <si>
    <t>固定額</t>
    <rPh sb="0" eb="2">
      <t>コテイ</t>
    </rPh>
    <rPh sb="2" eb="3">
      <t>ガク</t>
    </rPh>
    <phoneticPr fontId="1"/>
  </si>
  <si>
    <r>
      <t>※ここ(オレンジ)に</t>
    </r>
    <r>
      <rPr>
        <b/>
        <sz val="11"/>
        <color theme="1"/>
        <rFont val="ＭＳ Ｐゴシック"/>
        <family val="3"/>
        <charset val="128"/>
        <scheme val="minor"/>
      </rPr>
      <t>値貼り付け</t>
    </r>
    <r>
      <rPr>
        <sz val="11"/>
        <color theme="1"/>
        <rFont val="ＭＳ Ｐゴシック"/>
        <family val="2"/>
        <charset val="128"/>
        <scheme val="minor"/>
      </rPr>
      <t>し変動額の昇順で整列する</t>
    </r>
    <rPh sb="10" eb="11">
      <t>アタイ</t>
    </rPh>
    <rPh sb="11" eb="12">
      <t>ハ</t>
    </rPh>
    <rPh sb="13" eb="14">
      <t>ツ</t>
    </rPh>
    <rPh sb="16" eb="18">
      <t>ヘンドウ</t>
    </rPh>
    <rPh sb="18" eb="19">
      <t>ガク</t>
    </rPh>
    <rPh sb="20" eb="22">
      <t>ショウジュン</t>
    </rPh>
    <rPh sb="23" eb="25">
      <t>セイレツ</t>
    </rPh>
    <phoneticPr fontId="1"/>
  </si>
  <si>
    <t>12週間前</t>
    <rPh sb="2" eb="4">
      <t>シュウカン</t>
    </rPh>
    <rPh sb="4" eb="5">
      <t>マエ</t>
    </rPh>
    <phoneticPr fontId="1"/>
  </si>
  <si>
    <t>11週間前</t>
    <rPh sb="2" eb="4">
      <t>シュウカン</t>
    </rPh>
    <rPh sb="4" eb="5">
      <t>マエ</t>
    </rPh>
    <phoneticPr fontId="1"/>
  </si>
  <si>
    <t>10週間前</t>
    <rPh sb="2" eb="4">
      <t>シュウカン</t>
    </rPh>
    <rPh sb="4" eb="5">
      <t>マエ</t>
    </rPh>
    <phoneticPr fontId="1"/>
  </si>
  <si>
    <t>9週間前</t>
    <rPh sb="1" eb="3">
      <t>シュウカン</t>
    </rPh>
    <rPh sb="3" eb="4">
      <t>マエ</t>
    </rPh>
    <phoneticPr fontId="1"/>
  </si>
  <si>
    <t>8週間前</t>
    <rPh sb="1" eb="3">
      <t>シュウカン</t>
    </rPh>
    <rPh sb="3" eb="4">
      <t>マエ</t>
    </rPh>
    <phoneticPr fontId="1"/>
  </si>
  <si>
    <t>7週間前</t>
    <rPh sb="1" eb="3">
      <t>シュウカン</t>
    </rPh>
    <rPh sb="3" eb="4">
      <t>マエ</t>
    </rPh>
    <phoneticPr fontId="1"/>
  </si>
  <si>
    <t>6週間前</t>
    <rPh sb="1" eb="3">
      <t>シュウカン</t>
    </rPh>
    <rPh sb="3" eb="4">
      <t>マエ</t>
    </rPh>
    <phoneticPr fontId="1"/>
  </si>
  <si>
    <t>5週間前</t>
    <rPh sb="1" eb="3">
      <t>シュウカン</t>
    </rPh>
    <rPh sb="3" eb="4">
      <t>マエ</t>
    </rPh>
    <phoneticPr fontId="1"/>
  </si>
  <si>
    <t>4週間前</t>
    <rPh sb="1" eb="3">
      <t>シュウカン</t>
    </rPh>
    <rPh sb="3" eb="4">
      <t>マエ</t>
    </rPh>
    <phoneticPr fontId="1"/>
  </si>
  <si>
    <t>3週間前</t>
    <rPh sb="1" eb="3">
      <t>シュウカン</t>
    </rPh>
    <rPh sb="3" eb="4">
      <t>マエ</t>
    </rPh>
    <phoneticPr fontId="1"/>
  </si>
  <si>
    <t>2週間前</t>
    <rPh sb="1" eb="3">
      <t>シュウカン</t>
    </rPh>
    <rPh sb="3" eb="4">
      <t>マエ</t>
    </rPh>
    <phoneticPr fontId="1"/>
  </si>
  <si>
    <t>1週間前</t>
    <rPh sb="1" eb="3">
      <t>シュウカン</t>
    </rPh>
    <rPh sb="3" eb="4">
      <t>マエ</t>
    </rPh>
    <phoneticPr fontId="1"/>
  </si>
  <si>
    <t>各週のデータ→</t>
    <rPh sb="0" eb="2">
      <t>カクシュウ</t>
    </rPh>
    <phoneticPr fontId="1"/>
  </si>
  <si>
    <t>最大値</t>
    <rPh sb="0" eb="2">
      <t>サイダイ</t>
    </rPh>
    <rPh sb="2" eb="3">
      <t>アタイ</t>
    </rPh>
    <phoneticPr fontId="1"/>
  </si>
  <si>
    <t>ギャップ</t>
    <phoneticPr fontId="1"/>
  </si>
  <si>
    <t>(直近との差分)</t>
    <rPh sb="1" eb="3">
      <t>チョッキン</t>
    </rPh>
    <rPh sb="5" eb="7">
      <t>サブン</t>
    </rPh>
    <phoneticPr fontId="1"/>
  </si>
  <si>
    <t>調整済最大値</t>
    <rPh sb="0" eb="2">
      <t>チョウセイ</t>
    </rPh>
    <rPh sb="2" eb="3">
      <t>スミ</t>
    </rPh>
    <rPh sb="3" eb="5">
      <t>サイダイ</t>
    </rPh>
    <rPh sb="5" eb="6">
      <t>アタイ</t>
    </rPh>
    <phoneticPr fontId="1"/>
  </si>
  <si>
    <t>調整済ギャップ</t>
    <rPh sb="0" eb="2">
      <t>チョウセイ</t>
    </rPh>
    <rPh sb="2" eb="3">
      <t>スミ</t>
    </rPh>
    <phoneticPr fontId="1"/>
  </si>
  <si>
    <t>ギャップ</t>
    <phoneticPr fontId="1"/>
  </si>
  <si>
    <t>規模を平均値に調整する(今回は利用しない)</t>
    <rPh sb="0" eb="2">
      <t>キボ</t>
    </rPh>
    <rPh sb="3" eb="5">
      <t>ヘイキン</t>
    </rPh>
    <rPh sb="5" eb="6">
      <t>アタイ</t>
    </rPh>
    <rPh sb="7" eb="9">
      <t>チョウセイ</t>
    </rPh>
    <phoneticPr fontId="1"/>
  </si>
  <si>
    <r>
      <t>※ここ(オレンジ)に</t>
    </r>
    <r>
      <rPr>
        <b/>
        <sz val="11"/>
        <color theme="1"/>
        <rFont val="ＭＳ Ｐゴシック"/>
        <family val="3"/>
        <charset val="128"/>
        <scheme val="minor"/>
      </rPr>
      <t>値貼り付け</t>
    </r>
    <r>
      <rPr>
        <sz val="11"/>
        <color theme="1"/>
        <rFont val="ＭＳ Ｐゴシック"/>
        <family val="2"/>
        <charset val="128"/>
        <scheme val="minor"/>
      </rPr>
      <t>しギャップの降順で整列する</t>
    </r>
    <rPh sb="10" eb="11">
      <t>アタイ</t>
    </rPh>
    <rPh sb="11" eb="12">
      <t>ハ</t>
    </rPh>
    <rPh sb="13" eb="14">
      <t>ツ</t>
    </rPh>
    <rPh sb="21" eb="23">
      <t>コウジュン</t>
    </rPh>
    <rPh sb="24" eb="26">
      <t>セイレツ</t>
    </rPh>
    <phoneticPr fontId="1"/>
  </si>
  <si>
    <t>1週間前</t>
    <phoneticPr fontId="1"/>
  </si>
  <si>
    <t>1週間後</t>
    <rPh sb="3" eb="4">
      <t>ゴ</t>
    </rPh>
    <phoneticPr fontId="1"/>
  </si>
  <si>
    <t>2週間後</t>
    <rPh sb="3" eb="4">
      <t>アト</t>
    </rPh>
    <phoneticPr fontId="1"/>
  </si>
  <si>
    <t>3週間後</t>
    <rPh sb="1" eb="2">
      <t>シュウ</t>
    </rPh>
    <rPh sb="2" eb="3">
      <t>カン</t>
    </rPh>
    <rPh sb="3" eb="4">
      <t>アト</t>
    </rPh>
    <phoneticPr fontId="1"/>
  </si>
  <si>
    <t>4週間後</t>
    <rPh sb="1" eb="2">
      <t>シュウ</t>
    </rPh>
    <rPh sb="2" eb="3">
      <t>カン</t>
    </rPh>
    <rPh sb="3" eb="4">
      <t>アト</t>
    </rPh>
    <phoneticPr fontId="1"/>
  </si>
  <si>
    <t>企画・改良前</t>
    <rPh sb="0" eb="2">
      <t>キカク</t>
    </rPh>
    <rPh sb="3" eb="5">
      <t>カイリョウ</t>
    </rPh>
    <rPh sb="5" eb="6">
      <t>マエ</t>
    </rPh>
    <phoneticPr fontId="1"/>
  </si>
  <si>
    <t>企画・改良後</t>
    <rPh sb="0" eb="2">
      <t>キカク</t>
    </rPh>
    <rPh sb="3" eb="5">
      <t>カイリョウ</t>
    </rPh>
    <rPh sb="5" eb="6">
      <t>ゴ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</si>
  <si>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</si>
  <si>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</si>
  <si>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データ数</t>
    <rPh sb="3" eb="4">
      <t>スウ</t>
    </rPh>
    <phoneticPr fontId="1"/>
  </si>
  <si>
    <t>範囲</t>
    <rPh sb="0" eb="2">
      <t>ハンイ</t>
    </rPh>
    <phoneticPr fontId="1"/>
  </si>
  <si>
    <t>全体</t>
    <rPh sb="0" eb="2">
      <t>ゼンタイ</t>
    </rPh>
    <phoneticPr fontId="1"/>
  </si>
  <si>
    <t>利益</t>
    <rPh sb="0" eb="2">
      <t>リエキ</t>
    </rPh>
    <phoneticPr fontId="1"/>
  </si>
  <si>
    <t>企画・改良なし</t>
    <rPh sb="0" eb="2">
      <t>キカク</t>
    </rPh>
    <rPh sb="3" eb="5">
      <t>カイリョウ</t>
    </rPh>
    <phoneticPr fontId="1"/>
  </si>
  <si>
    <t>企画・改良あり</t>
    <rPh sb="0" eb="2">
      <t>キカク</t>
    </rPh>
    <rPh sb="3" eb="5">
      <t>カイリョウ</t>
    </rPh>
    <phoneticPr fontId="1"/>
  </si>
  <si>
    <t>企画・改良後</t>
    <rPh sb="0" eb="2">
      <t>キカク</t>
    </rPh>
    <rPh sb="3" eb="5">
      <t>カイリョウ</t>
    </rPh>
    <rPh sb="5" eb="6">
      <t>アト</t>
    </rPh>
    <phoneticPr fontId="1"/>
  </si>
  <si>
    <t>調整済</t>
    <rPh sb="0" eb="2">
      <t>チョウセイ</t>
    </rPh>
    <rPh sb="2" eb="3">
      <t>スミ</t>
    </rPh>
    <phoneticPr fontId="1"/>
  </si>
  <si>
    <t>重み</t>
    <rPh sb="0" eb="1">
      <t>オモ</t>
    </rPh>
    <phoneticPr fontId="1"/>
  </si>
  <si>
    <t>パターン１</t>
    <phoneticPr fontId="1"/>
  </si>
  <si>
    <t>パターン２</t>
    <phoneticPr fontId="1"/>
  </si>
  <si>
    <t>パターン３</t>
    <phoneticPr fontId="1"/>
  </si>
  <si>
    <t>パターン４</t>
    <phoneticPr fontId="1"/>
  </si>
  <si>
    <t>パターン５</t>
    <phoneticPr fontId="1"/>
  </si>
  <si>
    <t>パターン６</t>
    <phoneticPr fontId="1"/>
  </si>
  <si>
    <t>パターン７</t>
    <phoneticPr fontId="1"/>
  </si>
  <si>
    <t>パターン８</t>
    <phoneticPr fontId="1"/>
  </si>
  <si>
    <t>属性１</t>
    <rPh sb="0" eb="2">
      <t>ゾクセイ</t>
    </rPh>
    <phoneticPr fontId="1"/>
  </si>
  <si>
    <t>属性２</t>
    <rPh sb="0" eb="2">
      <t>ゾクセイ</t>
    </rPh>
    <phoneticPr fontId="1"/>
  </si>
  <si>
    <t>属性３</t>
    <rPh sb="0" eb="2">
      <t>ゾクセイ</t>
    </rPh>
    <phoneticPr fontId="1"/>
  </si>
  <si>
    <t>属性４</t>
    <rPh sb="0" eb="2">
      <t>ゾクセイ</t>
    </rPh>
    <phoneticPr fontId="1"/>
  </si>
  <si>
    <t>属性５</t>
    <rPh sb="0" eb="2">
      <t>ゾクセイ</t>
    </rPh>
    <phoneticPr fontId="1"/>
  </si>
  <si>
    <t>属性６</t>
    <rPh sb="0" eb="2">
      <t>ゾクセイ</t>
    </rPh>
    <phoneticPr fontId="1"/>
  </si>
  <si>
    <t>属性７</t>
    <rPh sb="0" eb="2">
      <t>ゾクセイ</t>
    </rPh>
    <phoneticPr fontId="1"/>
  </si>
  <si>
    <t>3ヵ月前</t>
    <rPh sb="2" eb="3">
      <t>ゲツ</t>
    </rPh>
    <rPh sb="3" eb="4">
      <t>マエ</t>
    </rPh>
    <phoneticPr fontId="1"/>
  </si>
  <si>
    <t>2ヵ月前</t>
    <rPh sb="2" eb="3">
      <t>ゲツ</t>
    </rPh>
    <rPh sb="3" eb="4">
      <t>マエ</t>
    </rPh>
    <phoneticPr fontId="1"/>
  </si>
  <si>
    <t>1ヵ月前</t>
    <rPh sb="2" eb="3">
      <t>ゲツ</t>
    </rPh>
    <rPh sb="3" eb="4">
      <t>マエ</t>
    </rPh>
    <phoneticPr fontId="1"/>
  </si>
  <si>
    <t>1ヵ月後</t>
    <rPh sb="2" eb="4">
      <t>ゲツゴ</t>
    </rPh>
    <phoneticPr fontId="1"/>
  </si>
  <si>
    <t>2ヵ月後</t>
    <rPh sb="2" eb="4">
      <t>ゲツゴ</t>
    </rPh>
    <phoneticPr fontId="1"/>
  </si>
  <si>
    <t>3ヵ月後</t>
    <rPh sb="2" eb="4">
      <t>ゲツゴ</t>
    </rPh>
    <phoneticPr fontId="1"/>
  </si>
  <si>
    <t>時期</t>
    <rPh sb="0" eb="2">
      <t>ジキ</t>
    </rPh>
    <phoneticPr fontId="1"/>
  </si>
  <si>
    <t>→誰に向けて何の商品をどう企画・改良するのか方針を決定する。</t>
    <rPh sb="1" eb="2">
      <t>ダレ</t>
    </rPh>
    <rPh sb="3" eb="4">
      <t>ム</t>
    </rPh>
    <rPh sb="6" eb="7">
      <t>ナニ</t>
    </rPh>
    <rPh sb="8" eb="10">
      <t>ショウヒン</t>
    </rPh>
    <rPh sb="13" eb="15">
      <t>キカク</t>
    </rPh>
    <rPh sb="16" eb="18">
      <t>カイリョウ</t>
    </rPh>
    <rPh sb="22" eb="24">
      <t>ホウシン</t>
    </rPh>
    <rPh sb="25" eb="27">
      <t>ケッテイ</t>
    </rPh>
    <phoneticPr fontId="1"/>
  </si>
  <si>
    <t>■１．クラスタ分析(クラス別売上一覧)</t>
    <rPh sb="7" eb="9">
      <t>ブンセキ</t>
    </rPh>
    <rPh sb="13" eb="14">
      <t>ベツ</t>
    </rPh>
    <rPh sb="14" eb="16">
      <t>ウリアゲ</t>
    </rPh>
    <rPh sb="16" eb="18">
      <t>イチラン</t>
    </rPh>
    <phoneticPr fontId="1"/>
  </si>
  <si>
    <t>■２．過去の売上とのギャップが大きい商品</t>
    <rPh sb="3" eb="5">
      <t>カコ</t>
    </rPh>
    <rPh sb="6" eb="8">
      <t>ウリアゲ</t>
    </rPh>
    <rPh sb="15" eb="16">
      <t>オオ</t>
    </rPh>
    <rPh sb="18" eb="20">
      <t>ショウヒン</t>
    </rPh>
    <phoneticPr fontId="1"/>
  </si>
  <si>
    <t>■２．売上傾向が下がり傾向な商品</t>
    <phoneticPr fontId="1"/>
  </si>
  <si>
    <t>■２．残差が負に大きい商品</t>
    <rPh sb="3" eb="5">
      <t>ザンサ</t>
    </rPh>
    <rPh sb="6" eb="7">
      <t>フ</t>
    </rPh>
    <rPh sb="8" eb="9">
      <t>オオ</t>
    </rPh>
    <rPh sb="11" eb="13">
      <t>ショウヒン</t>
    </rPh>
    <phoneticPr fontId="1"/>
  </si>
  <si>
    <t>■３．方針の策定</t>
    <rPh sb="3" eb="5">
      <t>ホウシン</t>
    </rPh>
    <rPh sb="6" eb="8">
      <t>サクテイ</t>
    </rPh>
    <phoneticPr fontId="1"/>
  </si>
  <si>
    <t>■４．コンジョイント分析</t>
    <rPh sb="10" eb="12">
      <t>ブンセキ</t>
    </rPh>
    <phoneticPr fontId="1"/>
  </si>
  <si>
    <t>■５．企画・改良の成果</t>
    <rPh sb="3" eb="5">
      <t>キカク</t>
    </rPh>
    <rPh sb="6" eb="8">
      <t>カイリョウ</t>
    </rPh>
    <rPh sb="9" eb="11">
      <t>セイカ</t>
    </rPh>
    <phoneticPr fontId="1"/>
  </si>
  <si>
    <t>■５．企画・改良した商品の売上</t>
    <rPh sb="3" eb="5">
      <t>キカク</t>
    </rPh>
    <rPh sb="6" eb="8">
      <t>カイリョウ</t>
    </rPh>
    <rPh sb="10" eb="12">
      <t>ショウヒン</t>
    </rPh>
    <rPh sb="13" eb="14">
      <t>ウ</t>
    </rPh>
    <rPh sb="14" eb="15">
      <t>ア</t>
    </rPh>
    <phoneticPr fontId="1"/>
  </si>
  <si>
    <t>■５．クラスタ分析(クラス別売上一覧)</t>
    <rPh sb="7" eb="9">
      <t>ブンセキ</t>
    </rPh>
    <rPh sb="13" eb="14">
      <t>ベツ</t>
    </rPh>
    <rPh sb="14" eb="16">
      <t>ウリアゲ</t>
    </rPh>
    <rPh sb="16" eb="18">
      <t>イチラン</t>
    </rPh>
    <phoneticPr fontId="1"/>
  </si>
  <si>
    <t>●平均</t>
    <rPh sb="1" eb="3">
      <t>ヘイキン</t>
    </rPh>
    <phoneticPr fontId="1"/>
  </si>
  <si>
    <t>●推移</t>
    <rPh sb="1" eb="3">
      <t>スイイ</t>
    </rPh>
    <phoneticPr fontId="1"/>
  </si>
  <si>
    <t>●該当商品の企画・改良の前後における売上</t>
    <rPh sb="1" eb="3">
      <t>ガイトウ</t>
    </rPh>
    <rPh sb="3" eb="5">
      <t>ショウヒン</t>
    </rPh>
    <rPh sb="6" eb="8">
      <t>キカク</t>
    </rPh>
    <rPh sb="9" eb="11">
      <t>カイリョウ</t>
    </rPh>
    <rPh sb="12" eb="14">
      <t>ゼンゴ</t>
    </rPh>
    <rPh sb="18" eb="20">
      <t>ウリアゲ</t>
    </rPh>
    <phoneticPr fontId="1"/>
  </si>
  <si>
    <t>●属性と水準</t>
    <rPh sb="1" eb="3">
      <t>ゾクセイ</t>
    </rPh>
    <rPh sb="4" eb="6">
      <t>スイジュン</t>
    </rPh>
    <phoneticPr fontId="1"/>
  </si>
  <si>
    <t>●直行表への割り付け</t>
    <rPh sb="1" eb="3">
      <t>チョッコウ</t>
    </rPh>
    <rPh sb="3" eb="4">
      <t>ヒョウ</t>
    </rPh>
    <rPh sb="6" eb="7">
      <t>ワ</t>
    </rPh>
    <rPh sb="8" eb="9">
      <t>ツ</t>
    </rPh>
    <phoneticPr fontId="1"/>
  </si>
  <si>
    <t>●直行表(参考までに)</t>
    <rPh sb="1" eb="3">
      <t>チョッコウ</t>
    </rPh>
    <rPh sb="3" eb="4">
      <t>ヒョウ</t>
    </rPh>
    <rPh sb="5" eb="7">
      <t>サンコウ</t>
    </rPh>
    <phoneticPr fontId="1"/>
  </si>
  <si>
    <t>●回帰分析用の表</t>
    <rPh sb="1" eb="3">
      <t>カイキ</t>
    </rPh>
    <rPh sb="3" eb="5">
      <t>ブンセキ</t>
    </rPh>
    <rPh sb="5" eb="6">
      <t>ヨウ</t>
    </rPh>
    <rPh sb="7" eb="8">
      <t>ヒョウ</t>
    </rPh>
    <phoneticPr fontId="1"/>
  </si>
  <si>
    <t>●回帰分析の結果</t>
    <rPh sb="1" eb="3">
      <t>カイキ</t>
    </rPh>
    <rPh sb="3" eb="5">
      <t>ブンセキ</t>
    </rPh>
    <rPh sb="6" eb="8">
      <t>ケッカ</t>
    </rPh>
    <phoneticPr fontId="1"/>
  </si>
  <si>
    <t>●結論</t>
    <rPh sb="1" eb="3">
      <t>ケツロン</t>
    </rPh>
    <phoneticPr fontId="1"/>
  </si>
  <si>
    <t>●水準別部分効用値</t>
    <rPh sb="1" eb="3">
      <t>スイジュン</t>
    </rPh>
    <rPh sb="3" eb="4">
      <t>ベツ</t>
    </rPh>
    <rPh sb="4" eb="6">
      <t>ブブン</t>
    </rPh>
    <rPh sb="6" eb="8">
      <t>コウヨウ</t>
    </rPh>
    <rPh sb="8" eb="9">
      <t>アタイ</t>
    </rPh>
    <phoneticPr fontId="1"/>
  </si>
  <si>
    <t>●属性別重要度</t>
    <rPh sb="1" eb="3">
      <t>ゾクセイ</t>
    </rPh>
    <rPh sb="3" eb="4">
      <t>ベツ</t>
    </rPh>
    <rPh sb="4" eb="7">
      <t>ジュウヨウド</t>
    </rPh>
    <phoneticPr fontId="1"/>
  </si>
  <si>
    <t>●分析用の表を作成</t>
    <rPh sb="1" eb="3">
      <t>ブンセキ</t>
    </rPh>
    <rPh sb="3" eb="4">
      <t>ヨウ</t>
    </rPh>
    <rPh sb="5" eb="6">
      <t>ヒョウ</t>
    </rPh>
    <rPh sb="7" eb="9">
      <t>サクセイ</t>
    </rPh>
    <phoneticPr fontId="1"/>
  </si>
  <si>
    <t>※エクセルで分析した結果をそのまま以下へコピー</t>
    <rPh sb="6" eb="8">
      <t>ブンセキ</t>
    </rPh>
    <rPh sb="10" eb="12">
      <t>ケッカ</t>
    </rPh>
    <rPh sb="17" eb="19">
      <t>イカ</t>
    </rPh>
    <phoneticPr fontId="1"/>
  </si>
  <si>
    <t>※当資料で掲載しているデータは適当に作成したものであり、実際のものではありません。</t>
    <phoneticPr fontId="1"/>
  </si>
</sst>
</file>

<file path=xl/styles.xml><?xml version="1.0" encoding="utf-8"?>
<styleSheet xmlns="http://schemas.openxmlformats.org/spreadsheetml/2006/main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3" borderId="0" xfId="0" applyFill="1" applyAlignment="1">
      <alignment vertical="center"/>
    </xf>
    <xf numFmtId="38" fontId="0" fillId="0" borderId="1" xfId="1" applyFont="1" applyFill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>
      <alignment vertical="center"/>
    </xf>
    <xf numFmtId="9" fontId="0" fillId="0" borderId="0" xfId="0" applyNumberFormat="1">
      <alignment vertical="center"/>
    </xf>
    <xf numFmtId="0" fontId="0" fillId="4" borderId="0" xfId="0" applyFill="1">
      <alignment vertical="center"/>
    </xf>
    <xf numFmtId="0" fontId="4" fillId="2" borderId="0" xfId="0" applyFont="1" applyFill="1">
      <alignment vertical="center"/>
    </xf>
    <xf numFmtId="0" fontId="0" fillId="2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>
      <alignment vertical="center"/>
    </xf>
    <xf numFmtId="38" fontId="0" fillId="0" borderId="0" xfId="0" applyNumberFormat="1">
      <alignment vertical="center"/>
    </xf>
    <xf numFmtId="38" fontId="0" fillId="4" borderId="1" xfId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0" borderId="0" xfId="1" applyFont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6" xfId="0" applyFill="1" applyBorder="1">
      <alignment vertical="center"/>
    </xf>
    <xf numFmtId="0" fontId="0" fillId="0" borderId="0" xfId="0" applyNumberFormat="1">
      <alignment vertical="center"/>
    </xf>
    <xf numFmtId="0" fontId="0" fillId="0" borderId="0" xfId="1" applyNumberFormat="1" applyFont="1">
      <alignment vertical="center"/>
    </xf>
    <xf numFmtId="0" fontId="0" fillId="3" borderId="0" xfId="1" applyNumberFormat="1" applyFont="1" applyFill="1">
      <alignment vertical="center"/>
    </xf>
    <xf numFmtId="0" fontId="0" fillId="2" borderId="1" xfId="0" applyNumberFormat="1" applyFill="1" applyBorder="1">
      <alignment vertical="center"/>
    </xf>
    <xf numFmtId="0" fontId="0" fillId="7" borderId="1" xfId="0" applyNumberFormat="1" applyFill="1" applyBorder="1">
      <alignment vertical="center"/>
    </xf>
    <xf numFmtId="0" fontId="0" fillId="0" borderId="1" xfId="1" applyNumberFormat="1" applyFont="1" applyBorder="1">
      <alignment vertical="center"/>
    </xf>
    <xf numFmtId="0" fontId="0" fillId="0" borderId="1" xfId="0" applyNumberFormat="1" applyBorder="1">
      <alignment vertical="center"/>
    </xf>
    <xf numFmtId="0" fontId="0" fillId="7" borderId="1" xfId="1" applyNumberFormat="1" applyFont="1" applyFill="1" applyBorder="1">
      <alignment vertical="center"/>
    </xf>
    <xf numFmtId="0" fontId="2" fillId="0" borderId="1" xfId="1" applyNumberFormat="1" applyFont="1" applyBorder="1">
      <alignment vertical="center"/>
    </xf>
    <xf numFmtId="0" fontId="0" fillId="2" borderId="1" xfId="1" applyNumberFormat="1" applyFont="1" applyFill="1" applyBorder="1">
      <alignment vertical="center"/>
    </xf>
    <xf numFmtId="38" fontId="0" fillId="0" borderId="1" xfId="1" applyNumberFormat="1" applyFont="1" applyBorder="1">
      <alignment vertical="center"/>
    </xf>
    <xf numFmtId="0" fontId="0" fillId="2" borderId="7" xfId="0" applyNumberFormat="1" applyFill="1" applyBorder="1">
      <alignment vertical="center"/>
    </xf>
    <xf numFmtId="0" fontId="0" fillId="2" borderId="8" xfId="0" applyNumberFormat="1" applyFill="1" applyBorder="1">
      <alignment vertical="center"/>
    </xf>
    <xf numFmtId="0" fontId="0" fillId="2" borderId="9" xfId="0" applyNumberFormat="1" applyFill="1" applyBorder="1">
      <alignment vertical="center"/>
    </xf>
    <xf numFmtId="0" fontId="0" fillId="7" borderId="7" xfId="0" applyNumberFormat="1" applyFill="1" applyBorder="1">
      <alignment vertical="center"/>
    </xf>
    <xf numFmtId="0" fontId="0" fillId="7" borderId="8" xfId="0" applyNumberFormat="1" applyFill="1" applyBorder="1">
      <alignment vertical="center"/>
    </xf>
    <xf numFmtId="0" fontId="0" fillId="7" borderId="9" xfId="0" applyNumberFormat="1" applyFill="1" applyBorder="1">
      <alignment vertical="center"/>
    </xf>
    <xf numFmtId="0" fontId="0" fillId="2" borderId="10" xfId="0" applyNumberFormat="1" applyFill="1" applyBorder="1">
      <alignment vertical="center"/>
    </xf>
    <xf numFmtId="0" fontId="0" fillId="7" borderId="10" xfId="0" applyNumberFormat="1" applyFill="1" applyBorder="1">
      <alignment vertical="center"/>
    </xf>
    <xf numFmtId="0" fontId="0" fillId="0" borderId="1" xfId="0" applyFill="1" applyBorder="1">
      <alignment vertical="center"/>
    </xf>
    <xf numFmtId="38" fontId="0" fillId="0" borderId="1" xfId="0" applyNumberFormat="1" applyFill="1" applyBorder="1">
      <alignment vertical="center"/>
    </xf>
    <xf numFmtId="38" fontId="0" fillId="0" borderId="1" xfId="1" applyNumberFormat="1" applyFont="1" applyFill="1" applyBorder="1">
      <alignment vertical="center"/>
    </xf>
    <xf numFmtId="38" fontId="5" fillId="0" borderId="1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9" fontId="0" fillId="0" borderId="1" xfId="0" applyNumberFormat="1" applyBorder="1">
      <alignment vertical="center"/>
    </xf>
    <xf numFmtId="9" fontId="0" fillId="4" borderId="1" xfId="0" applyNumberFormat="1" applyFill="1" applyBorder="1">
      <alignment vertical="center"/>
    </xf>
    <xf numFmtId="38" fontId="0" fillId="4" borderId="0" xfId="0" applyNumberFormat="1" applyFill="1">
      <alignment vertical="center"/>
    </xf>
    <xf numFmtId="0" fontId="0" fillId="4" borderId="0" xfId="0" applyNumberFormat="1" applyFill="1">
      <alignment vertical="center"/>
    </xf>
    <xf numFmtId="0" fontId="0" fillId="4" borderId="0" xfId="1" applyNumberFormat="1" applyFont="1" applyFill="1">
      <alignment vertical="center"/>
    </xf>
    <xf numFmtId="0" fontId="6" fillId="3" borderId="1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8" fillId="4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'１．クラスタ分析_企画・改良前'!$A$8:$A$15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'１．クラスタ分析_企画・改良前'!$E$8:$E$15</c:f>
              <c:numCache>
                <c:formatCode>#,##0;[Red]\-#,##0</c:formatCode>
                <c:ptCount val="8"/>
                <c:pt idx="0">
                  <c:v>813602</c:v>
                </c:pt>
                <c:pt idx="1">
                  <c:v>778206</c:v>
                </c:pt>
                <c:pt idx="2">
                  <c:v>771038</c:v>
                </c:pt>
                <c:pt idx="3">
                  <c:v>694045</c:v>
                </c:pt>
                <c:pt idx="4">
                  <c:v>339506</c:v>
                </c:pt>
                <c:pt idx="5">
                  <c:v>238845</c:v>
                </c:pt>
                <c:pt idx="6">
                  <c:v>176560</c:v>
                </c:pt>
                <c:pt idx="7">
                  <c:v>166574</c:v>
                </c:pt>
              </c:numCache>
            </c:numRef>
          </c:val>
        </c:ser>
        <c:axId val="190157952"/>
        <c:axId val="190160256"/>
      </c:barChart>
      <c:catAx>
        <c:axId val="190157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顧客グループ</a:t>
                </a:r>
                <a:endParaRPr lang="en-US" altLang="ja-JP"/>
              </a:p>
            </c:rich>
          </c:tx>
        </c:title>
        <c:numFmt formatCode="General" sourceLinked="1"/>
        <c:majorTickMark val="none"/>
        <c:tickLblPos val="nextTo"/>
        <c:crossAx val="190160256"/>
        <c:crosses val="autoZero"/>
        <c:auto val="1"/>
        <c:lblAlgn val="ctr"/>
        <c:lblOffset val="100"/>
      </c:catAx>
      <c:valAx>
        <c:axId val="190160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</a:p>
            </c:rich>
          </c:tx>
        </c:title>
        <c:numFmt formatCode="#,##0;[Red]\-#,##0" sourceLinked="1"/>
        <c:tickLblPos val="nextTo"/>
        <c:crossAx val="190157952"/>
        <c:crosses val="autoZero"/>
        <c:crossBetween val="between"/>
      </c:valAx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'５．クラスタ分析_企画・改良後'!$A$7:$A$14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'５．クラスタ分析_企画・改良後'!$E$7:$E$14</c:f>
              <c:numCache>
                <c:formatCode>#,##0;[Red]\-#,##0</c:formatCode>
                <c:ptCount val="8"/>
                <c:pt idx="0">
                  <c:v>944612</c:v>
                </c:pt>
                <c:pt idx="1">
                  <c:v>943546</c:v>
                </c:pt>
                <c:pt idx="2">
                  <c:v>469456</c:v>
                </c:pt>
                <c:pt idx="3">
                  <c:v>445324</c:v>
                </c:pt>
                <c:pt idx="4">
                  <c:v>265678</c:v>
                </c:pt>
                <c:pt idx="5">
                  <c:v>254347</c:v>
                </c:pt>
                <c:pt idx="6">
                  <c:v>190442</c:v>
                </c:pt>
                <c:pt idx="7">
                  <c:v>145874</c:v>
                </c:pt>
              </c:numCache>
            </c:numRef>
          </c:val>
        </c:ser>
        <c:axId val="193757184"/>
        <c:axId val="193759104"/>
      </c:barChart>
      <c:catAx>
        <c:axId val="193757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顧客グループ</a:t>
                </a:r>
                <a:endParaRPr lang="en-US" altLang="ja-JP"/>
              </a:p>
            </c:rich>
          </c:tx>
        </c:title>
        <c:numFmt formatCode="General" sourceLinked="1"/>
        <c:majorTickMark val="none"/>
        <c:tickLblPos val="nextTo"/>
        <c:crossAx val="193759104"/>
        <c:crosses val="autoZero"/>
        <c:auto val="1"/>
        <c:lblAlgn val="ctr"/>
        <c:lblOffset val="100"/>
      </c:catAx>
      <c:valAx>
        <c:axId val="1937591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</a:p>
            </c:rich>
          </c:tx>
        </c:title>
        <c:numFmt formatCode="#,##0;[Red]\-#,##0" sourceLinked="1"/>
        <c:tickLblPos val="nextTo"/>
        <c:crossAx val="193757184"/>
        <c:crosses val="autoZero"/>
        <c:crossBetween val="between"/>
      </c:valAx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'５．クラスタ分析_連続'!$A$7:$A$14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'５．クラスタ分析_連続'!$K$7:$K$14</c:f>
              <c:numCache>
                <c:formatCode>#,##0;[Red]\-#,##0</c:formatCode>
                <c:ptCount val="8"/>
                <c:pt idx="0">
                  <c:v>918925.33333333337</c:v>
                </c:pt>
                <c:pt idx="1">
                  <c:v>933402.66666666663</c:v>
                </c:pt>
                <c:pt idx="2">
                  <c:v>345684.5</c:v>
                </c:pt>
                <c:pt idx="3">
                  <c:v>358248.16666666669</c:v>
                </c:pt>
                <c:pt idx="4">
                  <c:v>247927.16666666666</c:v>
                </c:pt>
                <c:pt idx="5">
                  <c:v>238761</c:v>
                </c:pt>
                <c:pt idx="6">
                  <c:v>90657.833333333328</c:v>
                </c:pt>
                <c:pt idx="7">
                  <c:v>92759</c:v>
                </c:pt>
              </c:numCache>
            </c:numRef>
          </c:val>
        </c:ser>
        <c:axId val="193787392"/>
        <c:axId val="193789312"/>
      </c:barChart>
      <c:catAx>
        <c:axId val="193787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顧客グループ</a:t>
                </a:r>
                <a:endParaRPr lang="en-US" altLang="ja-JP"/>
              </a:p>
            </c:rich>
          </c:tx>
        </c:title>
        <c:numFmt formatCode="General" sourceLinked="1"/>
        <c:majorTickMark val="none"/>
        <c:tickLblPos val="nextTo"/>
        <c:crossAx val="193789312"/>
        <c:crosses val="autoZero"/>
        <c:auto val="1"/>
        <c:lblAlgn val="ctr"/>
        <c:lblOffset val="100"/>
      </c:catAx>
      <c:valAx>
        <c:axId val="1937893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</a:p>
            </c:rich>
          </c:tx>
        </c:title>
        <c:numFmt formatCode="#,##0;[Red]\-#,##0" sourceLinked="1"/>
        <c:tickLblPos val="nextTo"/>
        <c:crossAx val="193787392"/>
        <c:crosses val="autoZero"/>
        <c:crossBetween val="between"/>
      </c:valAx>
    </c:plotArea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0"/>
          <c:order val="0"/>
          <c:tx>
            <c:v>A</c:v>
          </c:tx>
          <c:marker>
            <c:symbol val="none"/>
          </c:marker>
          <c:cat>
            <c:strRef>
              <c:f>'５．クラスタ分析_連続'!$E$6:$J$6</c:f>
              <c:strCache>
                <c:ptCount val="6"/>
                <c:pt idx="0">
                  <c:v>3ヵ月前</c:v>
                </c:pt>
                <c:pt idx="1">
                  <c:v>2ヵ月前</c:v>
                </c:pt>
                <c:pt idx="2">
                  <c:v>1ヵ月前</c:v>
                </c:pt>
                <c:pt idx="3">
                  <c:v>1ヵ月後</c:v>
                </c:pt>
                <c:pt idx="4">
                  <c:v>2ヵ月後</c:v>
                </c:pt>
                <c:pt idx="5">
                  <c:v>3ヵ月後</c:v>
                </c:pt>
              </c:strCache>
            </c:strRef>
          </c:cat>
          <c:val>
            <c:numRef>
              <c:f>'５．クラスタ分析_連続'!$E$7:$J$7</c:f>
              <c:numCache>
                <c:formatCode>#,##0;[Red]\-#,##0</c:formatCode>
                <c:ptCount val="6"/>
                <c:pt idx="0">
                  <c:v>1145247</c:v>
                </c:pt>
                <c:pt idx="1">
                  <c:v>1292347</c:v>
                </c:pt>
                <c:pt idx="2">
                  <c:v>777889</c:v>
                </c:pt>
                <c:pt idx="3">
                  <c:v>942369</c:v>
                </c:pt>
                <c:pt idx="4">
                  <c:v>960010</c:v>
                </c:pt>
                <c:pt idx="5">
                  <c:v>395690</c:v>
                </c:pt>
              </c:numCache>
            </c:numRef>
          </c:val>
        </c:ser>
        <c:ser>
          <c:idx val="1"/>
          <c:order val="1"/>
          <c:tx>
            <c:v>B</c:v>
          </c:tx>
          <c:marker>
            <c:symbol val="none"/>
          </c:marker>
          <c:cat>
            <c:strRef>
              <c:f>'５．クラスタ分析_連続'!$E$6:$J$6</c:f>
              <c:strCache>
                <c:ptCount val="6"/>
                <c:pt idx="0">
                  <c:v>3ヵ月前</c:v>
                </c:pt>
                <c:pt idx="1">
                  <c:v>2ヵ月前</c:v>
                </c:pt>
                <c:pt idx="2">
                  <c:v>1ヵ月前</c:v>
                </c:pt>
                <c:pt idx="3">
                  <c:v>1ヵ月後</c:v>
                </c:pt>
                <c:pt idx="4">
                  <c:v>2ヵ月後</c:v>
                </c:pt>
                <c:pt idx="5">
                  <c:v>3ヵ月後</c:v>
                </c:pt>
              </c:strCache>
            </c:strRef>
          </c:cat>
          <c:val>
            <c:numRef>
              <c:f>'５．クラスタ分析_連続'!$E$8:$J$8</c:f>
              <c:numCache>
                <c:formatCode>#,##0;[Red]\-#,##0</c:formatCode>
                <c:ptCount val="6"/>
                <c:pt idx="0">
                  <c:v>1016354</c:v>
                </c:pt>
                <c:pt idx="1">
                  <c:v>1436987</c:v>
                </c:pt>
                <c:pt idx="2">
                  <c:v>813368</c:v>
                </c:pt>
                <c:pt idx="3">
                  <c:v>948022</c:v>
                </c:pt>
                <c:pt idx="4">
                  <c:v>973325</c:v>
                </c:pt>
                <c:pt idx="5">
                  <c:v>412360</c:v>
                </c:pt>
              </c:numCache>
            </c:numRef>
          </c:val>
        </c:ser>
        <c:ser>
          <c:idx val="2"/>
          <c:order val="2"/>
          <c:tx>
            <c:v>C</c:v>
          </c:tx>
          <c:marker>
            <c:symbol val="none"/>
          </c:marker>
          <c:cat>
            <c:strRef>
              <c:f>'５．クラスタ分析_連続'!$E$6:$J$6</c:f>
              <c:strCache>
                <c:ptCount val="6"/>
                <c:pt idx="0">
                  <c:v>3ヵ月前</c:v>
                </c:pt>
                <c:pt idx="1">
                  <c:v>2ヵ月前</c:v>
                </c:pt>
                <c:pt idx="2">
                  <c:v>1ヵ月前</c:v>
                </c:pt>
                <c:pt idx="3">
                  <c:v>1ヵ月後</c:v>
                </c:pt>
                <c:pt idx="4">
                  <c:v>2ヵ月後</c:v>
                </c:pt>
                <c:pt idx="5">
                  <c:v>3ヵ月後</c:v>
                </c:pt>
              </c:strCache>
            </c:strRef>
          </c:cat>
          <c:val>
            <c:numRef>
              <c:f>'５．クラスタ分析_連続'!$E$9:$J$9</c:f>
              <c:numCache>
                <c:formatCode>#,##0;[Red]\-#,##0</c:formatCode>
                <c:ptCount val="6"/>
                <c:pt idx="0">
                  <c:v>275789</c:v>
                </c:pt>
                <c:pt idx="1">
                  <c:v>244678</c:v>
                </c:pt>
                <c:pt idx="2">
                  <c:v>690147</c:v>
                </c:pt>
                <c:pt idx="3">
                  <c:v>465044</c:v>
                </c:pt>
                <c:pt idx="4">
                  <c:v>183624</c:v>
                </c:pt>
                <c:pt idx="5">
                  <c:v>214825</c:v>
                </c:pt>
              </c:numCache>
            </c:numRef>
          </c:val>
        </c:ser>
        <c:ser>
          <c:idx val="3"/>
          <c:order val="3"/>
          <c:tx>
            <c:v>D</c:v>
          </c:tx>
          <c:marker>
            <c:symbol val="none"/>
          </c:marker>
          <c:cat>
            <c:strRef>
              <c:f>'５．クラスタ分析_連続'!$E$6:$J$6</c:f>
              <c:strCache>
                <c:ptCount val="6"/>
                <c:pt idx="0">
                  <c:v>3ヵ月前</c:v>
                </c:pt>
                <c:pt idx="1">
                  <c:v>2ヵ月前</c:v>
                </c:pt>
                <c:pt idx="2">
                  <c:v>1ヵ月前</c:v>
                </c:pt>
                <c:pt idx="3">
                  <c:v>1ヵ月後</c:v>
                </c:pt>
                <c:pt idx="4">
                  <c:v>2ヵ月後</c:v>
                </c:pt>
                <c:pt idx="5">
                  <c:v>3ヵ月後</c:v>
                </c:pt>
              </c:strCache>
            </c:strRef>
          </c:cat>
          <c:val>
            <c:numRef>
              <c:f>'５．クラスタ分析_連続'!$E$10:$J$10</c:f>
              <c:numCache>
                <c:formatCode>#,##0;[Red]\-#,##0</c:formatCode>
                <c:ptCount val="6"/>
                <c:pt idx="0">
                  <c:v>259124</c:v>
                </c:pt>
                <c:pt idx="1">
                  <c:v>261235</c:v>
                </c:pt>
                <c:pt idx="2">
                  <c:v>770569</c:v>
                </c:pt>
                <c:pt idx="3">
                  <c:v>440499</c:v>
                </c:pt>
                <c:pt idx="4">
                  <c:v>192189</c:v>
                </c:pt>
                <c:pt idx="5">
                  <c:v>225873</c:v>
                </c:pt>
              </c:numCache>
            </c:numRef>
          </c:val>
        </c:ser>
        <c:ser>
          <c:idx val="4"/>
          <c:order val="4"/>
          <c:tx>
            <c:v>E</c:v>
          </c:tx>
          <c:marker>
            <c:symbol val="none"/>
          </c:marker>
          <c:cat>
            <c:strRef>
              <c:f>'５．クラスタ分析_連続'!$E$6:$J$6</c:f>
              <c:strCache>
                <c:ptCount val="6"/>
                <c:pt idx="0">
                  <c:v>3ヵ月前</c:v>
                </c:pt>
                <c:pt idx="1">
                  <c:v>2ヵ月前</c:v>
                </c:pt>
                <c:pt idx="2">
                  <c:v>1ヵ月前</c:v>
                </c:pt>
                <c:pt idx="3">
                  <c:v>1ヵ月後</c:v>
                </c:pt>
                <c:pt idx="4">
                  <c:v>2ヵ月後</c:v>
                </c:pt>
                <c:pt idx="5">
                  <c:v>3ヵ月後</c:v>
                </c:pt>
              </c:strCache>
            </c:strRef>
          </c:cat>
          <c:val>
            <c:numRef>
              <c:f>'５．クラスタ分析_連続'!$E$11:$J$11</c:f>
              <c:numCache>
                <c:formatCode>#,##0;[Red]\-#,##0</c:formatCode>
                <c:ptCount val="6"/>
                <c:pt idx="0">
                  <c:v>330348</c:v>
                </c:pt>
                <c:pt idx="1">
                  <c:v>386545</c:v>
                </c:pt>
                <c:pt idx="2">
                  <c:v>238045</c:v>
                </c:pt>
                <c:pt idx="3">
                  <c:v>256941</c:v>
                </c:pt>
                <c:pt idx="4">
                  <c:v>198721</c:v>
                </c:pt>
                <c:pt idx="5">
                  <c:v>76963</c:v>
                </c:pt>
              </c:numCache>
            </c:numRef>
          </c:val>
        </c:ser>
        <c:ser>
          <c:idx val="5"/>
          <c:order val="5"/>
          <c:tx>
            <c:v>F</c:v>
          </c:tx>
          <c:marker>
            <c:symbol val="none"/>
          </c:marker>
          <c:cat>
            <c:strRef>
              <c:f>'５．クラスタ分析_連続'!$E$6:$J$6</c:f>
              <c:strCache>
                <c:ptCount val="6"/>
                <c:pt idx="0">
                  <c:v>3ヵ月前</c:v>
                </c:pt>
                <c:pt idx="1">
                  <c:v>2ヵ月前</c:v>
                </c:pt>
                <c:pt idx="2">
                  <c:v>1ヵ月前</c:v>
                </c:pt>
                <c:pt idx="3">
                  <c:v>1ヵ月後</c:v>
                </c:pt>
                <c:pt idx="4">
                  <c:v>2ヵ月後</c:v>
                </c:pt>
                <c:pt idx="5">
                  <c:v>3ヵ月後</c:v>
                </c:pt>
              </c:strCache>
            </c:strRef>
          </c:cat>
          <c:val>
            <c:numRef>
              <c:f>'５．クラスタ分析_連続'!$E$12:$J$12</c:f>
              <c:numCache>
                <c:formatCode>#,##0;[Red]\-#,##0</c:formatCode>
                <c:ptCount val="6"/>
                <c:pt idx="0">
                  <c:v>305014</c:v>
                </c:pt>
                <c:pt idx="1">
                  <c:v>330678</c:v>
                </c:pt>
                <c:pt idx="2">
                  <c:v>333024</c:v>
                </c:pt>
                <c:pt idx="3">
                  <c:v>203144</c:v>
                </c:pt>
                <c:pt idx="4">
                  <c:v>206932</c:v>
                </c:pt>
                <c:pt idx="5">
                  <c:v>53774</c:v>
                </c:pt>
              </c:numCache>
            </c:numRef>
          </c:val>
        </c:ser>
        <c:ser>
          <c:idx val="6"/>
          <c:order val="6"/>
          <c:tx>
            <c:v>G</c:v>
          </c:tx>
          <c:marker>
            <c:symbol val="none"/>
          </c:marker>
          <c:cat>
            <c:strRef>
              <c:f>'５．クラスタ分析_連続'!$E$6:$J$6</c:f>
              <c:strCache>
                <c:ptCount val="6"/>
                <c:pt idx="0">
                  <c:v>3ヵ月前</c:v>
                </c:pt>
                <c:pt idx="1">
                  <c:v>2ヵ月前</c:v>
                </c:pt>
                <c:pt idx="2">
                  <c:v>1ヵ月前</c:v>
                </c:pt>
                <c:pt idx="3">
                  <c:v>1ヵ月後</c:v>
                </c:pt>
                <c:pt idx="4">
                  <c:v>2ヵ月後</c:v>
                </c:pt>
                <c:pt idx="5">
                  <c:v>3ヵ月後</c:v>
                </c:pt>
              </c:strCache>
            </c:strRef>
          </c:cat>
          <c:val>
            <c:numRef>
              <c:f>'５．クラスタ分析_連続'!$E$13:$J$13</c:f>
              <c:numCache>
                <c:formatCode>#,##0;[Red]\-#,##0</c:formatCode>
                <c:ptCount val="6"/>
                <c:pt idx="0">
                  <c:v>33687</c:v>
                </c:pt>
                <c:pt idx="1">
                  <c:v>40214</c:v>
                </c:pt>
                <c:pt idx="2">
                  <c:v>176978</c:v>
                </c:pt>
                <c:pt idx="3">
                  <c:v>190436</c:v>
                </c:pt>
                <c:pt idx="4">
                  <c:v>64622</c:v>
                </c:pt>
                <c:pt idx="5">
                  <c:v>38010</c:v>
                </c:pt>
              </c:numCache>
            </c:numRef>
          </c:val>
        </c:ser>
        <c:ser>
          <c:idx val="7"/>
          <c:order val="7"/>
          <c:tx>
            <c:v>H</c:v>
          </c:tx>
          <c:marker>
            <c:symbol val="none"/>
          </c:marker>
          <c:cat>
            <c:strRef>
              <c:f>'５．クラスタ分析_連続'!$E$6:$J$6</c:f>
              <c:strCache>
                <c:ptCount val="6"/>
                <c:pt idx="0">
                  <c:v>3ヵ月前</c:v>
                </c:pt>
                <c:pt idx="1">
                  <c:v>2ヵ月前</c:v>
                </c:pt>
                <c:pt idx="2">
                  <c:v>1ヵ月前</c:v>
                </c:pt>
                <c:pt idx="3">
                  <c:v>1ヵ月後</c:v>
                </c:pt>
                <c:pt idx="4">
                  <c:v>2ヵ月後</c:v>
                </c:pt>
                <c:pt idx="5">
                  <c:v>3ヵ月後</c:v>
                </c:pt>
              </c:strCache>
            </c:strRef>
          </c:cat>
          <c:val>
            <c:numRef>
              <c:f>'５．クラスタ分析_連続'!$E$14:$J$14</c:f>
              <c:numCache>
                <c:formatCode>#,##0;[Red]\-#,##0</c:formatCode>
                <c:ptCount val="6"/>
                <c:pt idx="0">
                  <c:v>58745</c:v>
                </c:pt>
                <c:pt idx="1">
                  <c:v>66987</c:v>
                </c:pt>
                <c:pt idx="2">
                  <c:v>166985</c:v>
                </c:pt>
                <c:pt idx="3">
                  <c:v>145841</c:v>
                </c:pt>
                <c:pt idx="4">
                  <c:v>65987</c:v>
                </c:pt>
                <c:pt idx="5">
                  <c:v>52009</c:v>
                </c:pt>
              </c:numCache>
            </c:numRef>
          </c:val>
        </c:ser>
        <c:marker val="1"/>
        <c:axId val="194048384"/>
        <c:axId val="194049920"/>
      </c:lineChart>
      <c:catAx>
        <c:axId val="194048384"/>
        <c:scaling>
          <c:orientation val="minMax"/>
        </c:scaling>
        <c:axPos val="b"/>
        <c:majorGridlines/>
        <c:minorGridlines/>
        <c:numFmt formatCode="General" sourceLinked="1"/>
        <c:majorTickMark val="none"/>
        <c:tickLblPos val="nextTo"/>
        <c:crossAx val="194049920"/>
        <c:crosses val="autoZero"/>
        <c:auto val="1"/>
        <c:lblAlgn val="ctr"/>
        <c:lblOffset val="100"/>
      </c:catAx>
      <c:valAx>
        <c:axId val="194049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売上額</a:t>
                </a: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</a:p>
            </c:rich>
          </c:tx>
        </c:title>
        <c:numFmt formatCode="#,##0;[Red]\-#,##0" sourceLinked="1"/>
        <c:tickLblPos val="nextTo"/>
        <c:crossAx val="19404838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'２．過去の売上とのギャップが大きい商品'!$Z$11:$Z$25</c:f>
              <c:strCache>
                <c:ptCount val="15"/>
                <c:pt idx="0">
                  <c:v>ドリンク</c:v>
                </c:pt>
                <c:pt idx="1">
                  <c:v>飲み放題</c:v>
                </c:pt>
                <c:pt idx="2">
                  <c:v>日替わり定食</c:v>
                </c:pt>
                <c:pt idx="3">
                  <c:v>チキンステーキ</c:v>
                </c:pt>
                <c:pt idx="4">
                  <c:v>唐揚げ定食</c:v>
                </c:pt>
                <c:pt idx="5">
                  <c:v>塩サバ定食</c:v>
                </c:pt>
                <c:pt idx="6">
                  <c:v>チーズハンバーグ</c:v>
                </c:pt>
                <c:pt idx="7">
                  <c:v>ハンバーグ定食</c:v>
                </c:pt>
                <c:pt idx="8">
                  <c:v>豚カツ定食</c:v>
                </c:pt>
                <c:pt idx="9">
                  <c:v>ビーフステーキ</c:v>
                </c:pt>
                <c:pt idx="10">
                  <c:v>ライス(大)</c:v>
                </c:pt>
                <c:pt idx="11">
                  <c:v>肉じゃが</c:v>
                </c:pt>
                <c:pt idx="12">
                  <c:v>ハンバーガー</c:v>
                </c:pt>
                <c:pt idx="13">
                  <c:v>サーモン丼</c:v>
                </c:pt>
                <c:pt idx="14">
                  <c:v>チーズケーキ</c:v>
                </c:pt>
              </c:strCache>
            </c:strRef>
          </c:cat>
          <c:val>
            <c:numRef>
              <c:f>'２．過去の売上とのギャップが大きい商品'!$AD$11:$AD$25</c:f>
              <c:numCache>
                <c:formatCode>#,##0;[Red]\-#,##0</c:formatCode>
                <c:ptCount val="15"/>
                <c:pt idx="0">
                  <c:v>86112</c:v>
                </c:pt>
                <c:pt idx="1">
                  <c:v>48403</c:v>
                </c:pt>
                <c:pt idx="2">
                  <c:v>39920</c:v>
                </c:pt>
                <c:pt idx="3">
                  <c:v>21960</c:v>
                </c:pt>
                <c:pt idx="4">
                  <c:v>21411</c:v>
                </c:pt>
                <c:pt idx="5">
                  <c:v>21411</c:v>
                </c:pt>
                <c:pt idx="6">
                  <c:v>16966</c:v>
                </c:pt>
                <c:pt idx="7">
                  <c:v>11980</c:v>
                </c:pt>
                <c:pt idx="8">
                  <c:v>10183</c:v>
                </c:pt>
                <c:pt idx="9">
                  <c:v>9087</c:v>
                </c:pt>
                <c:pt idx="10">
                  <c:v>8316</c:v>
                </c:pt>
                <c:pt idx="11">
                  <c:v>8082</c:v>
                </c:pt>
                <c:pt idx="12">
                  <c:v>7344</c:v>
                </c:pt>
                <c:pt idx="13">
                  <c:v>7137</c:v>
                </c:pt>
                <c:pt idx="14">
                  <c:v>6766</c:v>
                </c:pt>
              </c:numCache>
            </c:numRef>
          </c:val>
        </c:ser>
        <c:axId val="190176640"/>
        <c:axId val="191025920"/>
      </c:barChart>
      <c:catAx>
        <c:axId val="190176640"/>
        <c:scaling>
          <c:orientation val="minMax"/>
        </c:scaling>
        <c:axPos val="b"/>
        <c:numFmt formatCode="General" sourceLinked="1"/>
        <c:majorTickMark val="none"/>
        <c:tickLblPos val="nextTo"/>
        <c:crossAx val="191025920"/>
        <c:crosses val="autoZero"/>
        <c:auto val="1"/>
        <c:lblAlgn val="ctr"/>
        <c:lblOffset val="100"/>
      </c:catAx>
      <c:valAx>
        <c:axId val="191025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ギャップ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tickLblPos val="nextTo"/>
        <c:crossAx val="190176640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1"/>
          <c:order val="0"/>
          <c:tx>
            <c:strRef>
              <c:f>'２．売上傾向が下がり傾向な商品'!$Z$11</c:f>
              <c:strCache>
                <c:ptCount val="1"/>
                <c:pt idx="0">
                  <c:v>塩サバ定食</c:v>
                </c:pt>
              </c:strCache>
            </c:strRef>
          </c:tx>
          <c:marker>
            <c:symbol val="none"/>
          </c:marker>
          <c:cat>
            <c:strRef>
              <c:f>'２．売上傾向が下がり傾向な商品'!$AF$10:$AQ$10</c:f>
              <c:strCache>
                <c:ptCount val="12"/>
                <c:pt idx="0">
                  <c:v>12週間前</c:v>
                </c:pt>
                <c:pt idx="1">
                  <c:v>11週間前</c:v>
                </c:pt>
                <c:pt idx="2">
                  <c:v>10週間前</c:v>
                </c:pt>
                <c:pt idx="3">
                  <c:v>9週間前</c:v>
                </c:pt>
                <c:pt idx="4">
                  <c:v>8週間前</c:v>
                </c:pt>
                <c:pt idx="5">
                  <c:v>7週間前</c:v>
                </c:pt>
                <c:pt idx="6">
                  <c:v>6週間前</c:v>
                </c:pt>
                <c:pt idx="7">
                  <c:v>5週間前</c:v>
                </c:pt>
                <c:pt idx="8">
                  <c:v>4週間前</c:v>
                </c:pt>
                <c:pt idx="9">
                  <c:v>3週間前</c:v>
                </c:pt>
                <c:pt idx="10">
                  <c:v>2週間前</c:v>
                </c:pt>
                <c:pt idx="11">
                  <c:v>1週間前</c:v>
                </c:pt>
              </c:strCache>
            </c:strRef>
          </c:cat>
          <c:val>
            <c:numRef>
              <c:f>'２．売上傾向が下がり傾向な商品'!$AF$11:$AQ$11</c:f>
              <c:numCache>
                <c:formatCode>#,##0;[Red]\-#,##0</c:formatCode>
                <c:ptCount val="12"/>
                <c:pt idx="0">
                  <c:v>31293</c:v>
                </c:pt>
                <c:pt idx="1">
                  <c:v>21411</c:v>
                </c:pt>
                <c:pt idx="2">
                  <c:v>30195</c:v>
                </c:pt>
                <c:pt idx="3">
                  <c:v>22509</c:v>
                </c:pt>
                <c:pt idx="4">
                  <c:v>29646</c:v>
                </c:pt>
                <c:pt idx="5">
                  <c:v>20313</c:v>
                </c:pt>
                <c:pt idx="6">
                  <c:v>20862</c:v>
                </c:pt>
                <c:pt idx="7">
                  <c:v>14274</c:v>
                </c:pt>
                <c:pt idx="8">
                  <c:v>16470</c:v>
                </c:pt>
                <c:pt idx="9">
                  <c:v>23058</c:v>
                </c:pt>
                <c:pt idx="10">
                  <c:v>19215</c:v>
                </c:pt>
                <c:pt idx="11">
                  <c:v>9882</c:v>
                </c:pt>
              </c:numCache>
            </c:numRef>
          </c:val>
        </c:ser>
        <c:ser>
          <c:idx val="0"/>
          <c:order val="1"/>
          <c:tx>
            <c:strRef>
              <c:f>'２．売上傾向が下がり傾向な商品'!$Z$12</c:f>
              <c:strCache>
                <c:ptCount val="1"/>
                <c:pt idx="0">
                  <c:v>唐揚げ定食</c:v>
                </c:pt>
              </c:strCache>
            </c:strRef>
          </c:tx>
          <c:marker>
            <c:symbol val="none"/>
          </c:marker>
          <c:cat>
            <c:strRef>
              <c:f>'２．売上傾向が下がり傾向な商品'!$AF$10:$AQ$10</c:f>
              <c:strCache>
                <c:ptCount val="12"/>
                <c:pt idx="0">
                  <c:v>12週間前</c:v>
                </c:pt>
                <c:pt idx="1">
                  <c:v>11週間前</c:v>
                </c:pt>
                <c:pt idx="2">
                  <c:v>10週間前</c:v>
                </c:pt>
                <c:pt idx="3">
                  <c:v>9週間前</c:v>
                </c:pt>
                <c:pt idx="4">
                  <c:v>8週間前</c:v>
                </c:pt>
                <c:pt idx="5">
                  <c:v>7週間前</c:v>
                </c:pt>
                <c:pt idx="6">
                  <c:v>6週間前</c:v>
                </c:pt>
                <c:pt idx="7">
                  <c:v>5週間前</c:v>
                </c:pt>
                <c:pt idx="8">
                  <c:v>4週間前</c:v>
                </c:pt>
                <c:pt idx="9">
                  <c:v>3週間前</c:v>
                </c:pt>
                <c:pt idx="10">
                  <c:v>2週間前</c:v>
                </c:pt>
                <c:pt idx="11">
                  <c:v>1週間前</c:v>
                </c:pt>
              </c:strCache>
            </c:strRef>
          </c:cat>
          <c:val>
            <c:numRef>
              <c:f>'２．売上傾向が下がり傾向な商品'!$AF$12:$AQ$12</c:f>
              <c:numCache>
                <c:formatCode>#,##0;[Red]\-#,##0</c:formatCode>
                <c:ptCount val="12"/>
                <c:pt idx="0">
                  <c:v>25803</c:v>
                </c:pt>
                <c:pt idx="1">
                  <c:v>17568</c:v>
                </c:pt>
                <c:pt idx="2">
                  <c:v>29646</c:v>
                </c:pt>
                <c:pt idx="3">
                  <c:v>31842</c:v>
                </c:pt>
                <c:pt idx="4">
                  <c:v>22509</c:v>
                </c:pt>
                <c:pt idx="5">
                  <c:v>20862</c:v>
                </c:pt>
                <c:pt idx="6">
                  <c:v>34038</c:v>
                </c:pt>
                <c:pt idx="7">
                  <c:v>31293</c:v>
                </c:pt>
                <c:pt idx="8">
                  <c:v>26352</c:v>
                </c:pt>
                <c:pt idx="9">
                  <c:v>15372</c:v>
                </c:pt>
                <c:pt idx="10">
                  <c:v>17019</c:v>
                </c:pt>
                <c:pt idx="11">
                  <c:v>12627</c:v>
                </c:pt>
              </c:numCache>
            </c:numRef>
          </c:val>
        </c:ser>
        <c:ser>
          <c:idx val="2"/>
          <c:order val="2"/>
          <c:tx>
            <c:strRef>
              <c:f>'２．売上傾向が下がり傾向な商品'!$Z$13</c:f>
              <c:strCache>
                <c:ptCount val="1"/>
                <c:pt idx="0">
                  <c:v>豚カツ定食</c:v>
                </c:pt>
              </c:strCache>
            </c:strRef>
          </c:tx>
          <c:marker>
            <c:symbol val="none"/>
          </c:marker>
          <c:cat>
            <c:strRef>
              <c:f>'２．売上傾向が下がり傾向な商品'!$AF$10:$AQ$10</c:f>
              <c:strCache>
                <c:ptCount val="12"/>
                <c:pt idx="0">
                  <c:v>12週間前</c:v>
                </c:pt>
                <c:pt idx="1">
                  <c:v>11週間前</c:v>
                </c:pt>
                <c:pt idx="2">
                  <c:v>10週間前</c:v>
                </c:pt>
                <c:pt idx="3">
                  <c:v>9週間前</c:v>
                </c:pt>
                <c:pt idx="4">
                  <c:v>8週間前</c:v>
                </c:pt>
                <c:pt idx="5">
                  <c:v>7週間前</c:v>
                </c:pt>
                <c:pt idx="6">
                  <c:v>6週間前</c:v>
                </c:pt>
                <c:pt idx="7">
                  <c:v>5週間前</c:v>
                </c:pt>
                <c:pt idx="8">
                  <c:v>4週間前</c:v>
                </c:pt>
                <c:pt idx="9">
                  <c:v>3週間前</c:v>
                </c:pt>
                <c:pt idx="10">
                  <c:v>2週間前</c:v>
                </c:pt>
                <c:pt idx="11">
                  <c:v>1週間前</c:v>
                </c:pt>
              </c:strCache>
            </c:strRef>
          </c:cat>
          <c:val>
            <c:numRef>
              <c:f>'２．売上傾向が下がり傾向な商品'!$AF$13:$AQ$13</c:f>
              <c:numCache>
                <c:formatCode>#,##0;[Red]\-#,##0</c:formatCode>
                <c:ptCount val="12"/>
                <c:pt idx="0">
                  <c:v>24559</c:v>
                </c:pt>
                <c:pt idx="1">
                  <c:v>27554</c:v>
                </c:pt>
                <c:pt idx="2">
                  <c:v>23361</c:v>
                </c:pt>
                <c:pt idx="3">
                  <c:v>27554</c:v>
                </c:pt>
                <c:pt idx="4">
                  <c:v>17970</c:v>
                </c:pt>
                <c:pt idx="5">
                  <c:v>23361</c:v>
                </c:pt>
                <c:pt idx="6">
                  <c:v>16772</c:v>
                </c:pt>
                <c:pt idx="7">
                  <c:v>17371</c:v>
                </c:pt>
                <c:pt idx="8">
                  <c:v>18569</c:v>
                </c:pt>
                <c:pt idx="9">
                  <c:v>21564</c:v>
                </c:pt>
                <c:pt idx="10">
                  <c:v>19767</c:v>
                </c:pt>
                <c:pt idx="11">
                  <c:v>17371</c:v>
                </c:pt>
              </c:numCache>
            </c:numRef>
          </c:val>
        </c:ser>
        <c:ser>
          <c:idx val="3"/>
          <c:order val="3"/>
          <c:tx>
            <c:strRef>
              <c:f>'２．売上傾向が下がり傾向な商品'!$Z$14</c:f>
              <c:strCache>
                <c:ptCount val="1"/>
                <c:pt idx="0">
                  <c:v>日替わり定食</c:v>
                </c:pt>
              </c:strCache>
            </c:strRef>
          </c:tx>
          <c:marker>
            <c:symbol val="none"/>
          </c:marker>
          <c:cat>
            <c:strRef>
              <c:f>'２．売上傾向が下がり傾向な商品'!$AF$10:$AQ$10</c:f>
              <c:strCache>
                <c:ptCount val="12"/>
                <c:pt idx="0">
                  <c:v>12週間前</c:v>
                </c:pt>
                <c:pt idx="1">
                  <c:v>11週間前</c:v>
                </c:pt>
                <c:pt idx="2">
                  <c:v>10週間前</c:v>
                </c:pt>
                <c:pt idx="3">
                  <c:v>9週間前</c:v>
                </c:pt>
                <c:pt idx="4">
                  <c:v>8週間前</c:v>
                </c:pt>
                <c:pt idx="5">
                  <c:v>7週間前</c:v>
                </c:pt>
                <c:pt idx="6">
                  <c:v>6週間前</c:v>
                </c:pt>
                <c:pt idx="7">
                  <c:v>5週間前</c:v>
                </c:pt>
                <c:pt idx="8">
                  <c:v>4週間前</c:v>
                </c:pt>
                <c:pt idx="9">
                  <c:v>3週間前</c:v>
                </c:pt>
                <c:pt idx="10">
                  <c:v>2週間前</c:v>
                </c:pt>
                <c:pt idx="11">
                  <c:v>1週間前</c:v>
                </c:pt>
              </c:strCache>
            </c:strRef>
          </c:cat>
          <c:val>
            <c:numRef>
              <c:f>'２．売上傾向が下がり傾向な商品'!$AF$14:$AQ$14</c:f>
              <c:numCache>
                <c:formatCode>#,##0;[Red]\-#,##0</c:formatCode>
                <c:ptCount val="12"/>
                <c:pt idx="0">
                  <c:v>26447</c:v>
                </c:pt>
                <c:pt idx="1">
                  <c:v>30938</c:v>
                </c:pt>
                <c:pt idx="2">
                  <c:v>33433</c:v>
                </c:pt>
                <c:pt idx="3">
                  <c:v>42415</c:v>
                </c:pt>
                <c:pt idx="4">
                  <c:v>43413</c:v>
                </c:pt>
                <c:pt idx="5">
                  <c:v>57385</c:v>
                </c:pt>
                <c:pt idx="6">
                  <c:v>56886</c:v>
                </c:pt>
                <c:pt idx="7">
                  <c:v>47904</c:v>
                </c:pt>
                <c:pt idx="8">
                  <c:v>43413</c:v>
                </c:pt>
                <c:pt idx="9">
                  <c:v>30938</c:v>
                </c:pt>
                <c:pt idx="10">
                  <c:v>23952</c:v>
                </c:pt>
                <c:pt idx="11">
                  <c:v>17465</c:v>
                </c:pt>
              </c:numCache>
            </c:numRef>
          </c:val>
        </c:ser>
        <c:ser>
          <c:idx val="4"/>
          <c:order val="4"/>
          <c:tx>
            <c:strRef>
              <c:f>'２．売上傾向が下がり傾向な商品'!$Z$15</c:f>
              <c:strCache>
                <c:ptCount val="1"/>
                <c:pt idx="0">
                  <c:v>チキンステーキ</c:v>
                </c:pt>
              </c:strCache>
            </c:strRef>
          </c:tx>
          <c:marker>
            <c:symbol val="none"/>
          </c:marker>
          <c:cat>
            <c:strRef>
              <c:f>'２．売上傾向が下がり傾向な商品'!$AF$10:$AQ$10</c:f>
              <c:strCache>
                <c:ptCount val="12"/>
                <c:pt idx="0">
                  <c:v>12週間前</c:v>
                </c:pt>
                <c:pt idx="1">
                  <c:v>11週間前</c:v>
                </c:pt>
                <c:pt idx="2">
                  <c:v>10週間前</c:v>
                </c:pt>
                <c:pt idx="3">
                  <c:v>9週間前</c:v>
                </c:pt>
                <c:pt idx="4">
                  <c:v>8週間前</c:v>
                </c:pt>
                <c:pt idx="5">
                  <c:v>7週間前</c:v>
                </c:pt>
                <c:pt idx="6">
                  <c:v>6週間前</c:v>
                </c:pt>
                <c:pt idx="7">
                  <c:v>5週間前</c:v>
                </c:pt>
                <c:pt idx="8">
                  <c:v>4週間前</c:v>
                </c:pt>
                <c:pt idx="9">
                  <c:v>3週間前</c:v>
                </c:pt>
                <c:pt idx="10">
                  <c:v>2週間前</c:v>
                </c:pt>
                <c:pt idx="11">
                  <c:v>1週間前</c:v>
                </c:pt>
              </c:strCache>
            </c:strRef>
          </c:cat>
          <c:val>
            <c:numRef>
              <c:f>'２．売上傾向が下がり傾向な商品'!$AF$15:$AQ$15</c:f>
              <c:numCache>
                <c:formatCode>#,##0;[Red]\-#,##0</c:formatCode>
                <c:ptCount val="12"/>
                <c:pt idx="0">
                  <c:v>26352</c:v>
                </c:pt>
                <c:pt idx="1">
                  <c:v>30744</c:v>
                </c:pt>
                <c:pt idx="2">
                  <c:v>35136</c:v>
                </c:pt>
                <c:pt idx="3">
                  <c:v>29646</c:v>
                </c:pt>
                <c:pt idx="4">
                  <c:v>11529</c:v>
                </c:pt>
                <c:pt idx="5">
                  <c:v>19764</c:v>
                </c:pt>
                <c:pt idx="6">
                  <c:v>37881</c:v>
                </c:pt>
                <c:pt idx="7">
                  <c:v>37332</c:v>
                </c:pt>
                <c:pt idx="8">
                  <c:v>18666</c:v>
                </c:pt>
                <c:pt idx="9">
                  <c:v>35136</c:v>
                </c:pt>
                <c:pt idx="10">
                  <c:v>21411</c:v>
                </c:pt>
                <c:pt idx="11">
                  <c:v>15921</c:v>
                </c:pt>
              </c:numCache>
            </c:numRef>
          </c:val>
        </c:ser>
        <c:ser>
          <c:idx val="5"/>
          <c:order val="5"/>
          <c:tx>
            <c:strRef>
              <c:f>'２．売上傾向が下がり傾向な商品'!$Z$16</c:f>
              <c:strCache>
                <c:ptCount val="1"/>
                <c:pt idx="0">
                  <c:v>ハンバーガー</c:v>
                </c:pt>
              </c:strCache>
            </c:strRef>
          </c:tx>
          <c:marker>
            <c:symbol val="none"/>
          </c:marker>
          <c:cat>
            <c:strRef>
              <c:f>'２．売上傾向が下がり傾向な商品'!$AF$10:$AQ$10</c:f>
              <c:strCache>
                <c:ptCount val="12"/>
                <c:pt idx="0">
                  <c:v>12週間前</c:v>
                </c:pt>
                <c:pt idx="1">
                  <c:v>11週間前</c:v>
                </c:pt>
                <c:pt idx="2">
                  <c:v>10週間前</c:v>
                </c:pt>
                <c:pt idx="3">
                  <c:v>9週間前</c:v>
                </c:pt>
                <c:pt idx="4">
                  <c:v>8週間前</c:v>
                </c:pt>
                <c:pt idx="5">
                  <c:v>7週間前</c:v>
                </c:pt>
                <c:pt idx="6">
                  <c:v>6週間前</c:v>
                </c:pt>
                <c:pt idx="7">
                  <c:v>5週間前</c:v>
                </c:pt>
                <c:pt idx="8">
                  <c:v>4週間前</c:v>
                </c:pt>
                <c:pt idx="9">
                  <c:v>3週間前</c:v>
                </c:pt>
                <c:pt idx="10">
                  <c:v>2週間前</c:v>
                </c:pt>
                <c:pt idx="11">
                  <c:v>1週間前</c:v>
                </c:pt>
              </c:strCache>
            </c:strRef>
          </c:cat>
          <c:val>
            <c:numRef>
              <c:f>'２．売上傾向が下がり傾向な商品'!$AF$16:$AQ$16</c:f>
              <c:numCache>
                <c:formatCode>#,##0;[Red]\-#,##0</c:formatCode>
                <c:ptCount val="12"/>
                <c:pt idx="0">
                  <c:v>4131</c:v>
                </c:pt>
                <c:pt idx="1">
                  <c:v>3213</c:v>
                </c:pt>
                <c:pt idx="2">
                  <c:v>7344</c:v>
                </c:pt>
                <c:pt idx="3">
                  <c:v>4131</c:v>
                </c:pt>
                <c:pt idx="4">
                  <c:v>2295</c:v>
                </c:pt>
                <c:pt idx="5">
                  <c:v>1836</c:v>
                </c:pt>
                <c:pt idx="6">
                  <c:v>1836</c:v>
                </c:pt>
                <c:pt idx="7">
                  <c:v>5967</c:v>
                </c:pt>
                <c:pt idx="8">
                  <c:v>3213</c:v>
                </c:pt>
                <c:pt idx="9">
                  <c:v>1836</c:v>
                </c:pt>
                <c:pt idx="10">
                  <c:v>459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'２．売上傾向が下がり傾向な商品'!$Z$17</c:f>
              <c:strCache>
                <c:ptCount val="1"/>
                <c:pt idx="0">
                  <c:v>サーモン丼</c:v>
                </c:pt>
              </c:strCache>
            </c:strRef>
          </c:tx>
          <c:marker>
            <c:symbol val="none"/>
          </c:marker>
          <c:cat>
            <c:strRef>
              <c:f>'２．売上傾向が下がり傾向な商品'!$AF$10:$AQ$10</c:f>
              <c:strCache>
                <c:ptCount val="12"/>
                <c:pt idx="0">
                  <c:v>12週間前</c:v>
                </c:pt>
                <c:pt idx="1">
                  <c:v>11週間前</c:v>
                </c:pt>
                <c:pt idx="2">
                  <c:v>10週間前</c:v>
                </c:pt>
                <c:pt idx="3">
                  <c:v>9週間前</c:v>
                </c:pt>
                <c:pt idx="4">
                  <c:v>8週間前</c:v>
                </c:pt>
                <c:pt idx="5">
                  <c:v>7週間前</c:v>
                </c:pt>
                <c:pt idx="6">
                  <c:v>6週間前</c:v>
                </c:pt>
                <c:pt idx="7">
                  <c:v>5週間前</c:v>
                </c:pt>
                <c:pt idx="8">
                  <c:v>4週間前</c:v>
                </c:pt>
                <c:pt idx="9">
                  <c:v>3週間前</c:v>
                </c:pt>
                <c:pt idx="10">
                  <c:v>2週間前</c:v>
                </c:pt>
                <c:pt idx="11">
                  <c:v>1週間前</c:v>
                </c:pt>
              </c:strCache>
            </c:strRef>
          </c:cat>
          <c:val>
            <c:numRef>
              <c:f>'２．売上傾向が下がり傾向な商品'!$AF$17:$AQ$17</c:f>
              <c:numCache>
                <c:formatCode>#,##0;[Red]\-#,##0</c:formatCode>
                <c:ptCount val="12"/>
                <c:pt idx="0">
                  <c:v>8235</c:v>
                </c:pt>
                <c:pt idx="1">
                  <c:v>8784</c:v>
                </c:pt>
                <c:pt idx="2">
                  <c:v>9333</c:v>
                </c:pt>
                <c:pt idx="3">
                  <c:v>8235</c:v>
                </c:pt>
                <c:pt idx="4">
                  <c:v>11529</c:v>
                </c:pt>
                <c:pt idx="5">
                  <c:v>9333</c:v>
                </c:pt>
                <c:pt idx="6">
                  <c:v>6588</c:v>
                </c:pt>
                <c:pt idx="7">
                  <c:v>9333</c:v>
                </c:pt>
                <c:pt idx="8">
                  <c:v>8235</c:v>
                </c:pt>
                <c:pt idx="9">
                  <c:v>4392</c:v>
                </c:pt>
                <c:pt idx="10">
                  <c:v>7137</c:v>
                </c:pt>
                <c:pt idx="11">
                  <c:v>4392</c:v>
                </c:pt>
              </c:numCache>
            </c:numRef>
          </c:val>
        </c:ser>
        <c:ser>
          <c:idx val="7"/>
          <c:order val="7"/>
          <c:tx>
            <c:strRef>
              <c:f>'２．売上傾向が下がり傾向な商品'!$Z$18</c:f>
              <c:strCache>
                <c:ptCount val="1"/>
                <c:pt idx="0">
                  <c:v>チーズハンバーグ</c:v>
                </c:pt>
              </c:strCache>
            </c:strRef>
          </c:tx>
          <c:marker>
            <c:symbol val="none"/>
          </c:marker>
          <c:cat>
            <c:strRef>
              <c:f>'２．売上傾向が下がり傾向な商品'!$AF$10:$AQ$10</c:f>
              <c:strCache>
                <c:ptCount val="12"/>
                <c:pt idx="0">
                  <c:v>12週間前</c:v>
                </c:pt>
                <c:pt idx="1">
                  <c:v>11週間前</c:v>
                </c:pt>
                <c:pt idx="2">
                  <c:v>10週間前</c:v>
                </c:pt>
                <c:pt idx="3">
                  <c:v>9週間前</c:v>
                </c:pt>
                <c:pt idx="4">
                  <c:v>8週間前</c:v>
                </c:pt>
                <c:pt idx="5">
                  <c:v>7週間前</c:v>
                </c:pt>
                <c:pt idx="6">
                  <c:v>6週間前</c:v>
                </c:pt>
                <c:pt idx="7">
                  <c:v>5週間前</c:v>
                </c:pt>
                <c:pt idx="8">
                  <c:v>4週間前</c:v>
                </c:pt>
                <c:pt idx="9">
                  <c:v>3週間前</c:v>
                </c:pt>
                <c:pt idx="10">
                  <c:v>2週間前</c:v>
                </c:pt>
                <c:pt idx="11">
                  <c:v>1週間前</c:v>
                </c:pt>
              </c:strCache>
            </c:strRef>
          </c:cat>
          <c:val>
            <c:numRef>
              <c:f>'２．売上傾向が下がり傾向な商品'!$AF$18:$AQ$18</c:f>
              <c:numCache>
                <c:formatCode>#,##0;[Red]\-#,##0</c:formatCode>
                <c:ptCount val="12"/>
                <c:pt idx="0">
                  <c:v>18463</c:v>
                </c:pt>
                <c:pt idx="1">
                  <c:v>16467</c:v>
                </c:pt>
                <c:pt idx="2">
                  <c:v>13972</c:v>
                </c:pt>
                <c:pt idx="3">
                  <c:v>15469</c:v>
                </c:pt>
                <c:pt idx="4">
                  <c:v>20459</c:v>
                </c:pt>
                <c:pt idx="5">
                  <c:v>22954</c:v>
                </c:pt>
                <c:pt idx="6">
                  <c:v>24451</c:v>
                </c:pt>
                <c:pt idx="7">
                  <c:v>26447</c:v>
                </c:pt>
                <c:pt idx="8">
                  <c:v>16966</c:v>
                </c:pt>
                <c:pt idx="9">
                  <c:v>16966</c:v>
                </c:pt>
                <c:pt idx="10">
                  <c:v>12974</c:v>
                </c:pt>
                <c:pt idx="11">
                  <c:v>9481</c:v>
                </c:pt>
              </c:numCache>
            </c:numRef>
          </c:val>
        </c:ser>
        <c:ser>
          <c:idx val="8"/>
          <c:order val="8"/>
          <c:tx>
            <c:strRef>
              <c:f>'２．売上傾向が下がり傾向な商品'!$Z$19</c:f>
              <c:strCache>
                <c:ptCount val="1"/>
                <c:pt idx="0">
                  <c:v>ライス(大)</c:v>
                </c:pt>
              </c:strCache>
            </c:strRef>
          </c:tx>
          <c:marker>
            <c:symbol val="none"/>
          </c:marker>
          <c:cat>
            <c:strRef>
              <c:f>'２．売上傾向が下がり傾向な商品'!$AF$10:$AQ$10</c:f>
              <c:strCache>
                <c:ptCount val="12"/>
                <c:pt idx="0">
                  <c:v>12週間前</c:v>
                </c:pt>
                <c:pt idx="1">
                  <c:v>11週間前</c:v>
                </c:pt>
                <c:pt idx="2">
                  <c:v>10週間前</c:v>
                </c:pt>
                <c:pt idx="3">
                  <c:v>9週間前</c:v>
                </c:pt>
                <c:pt idx="4">
                  <c:v>8週間前</c:v>
                </c:pt>
                <c:pt idx="5">
                  <c:v>7週間前</c:v>
                </c:pt>
                <c:pt idx="6">
                  <c:v>6週間前</c:v>
                </c:pt>
                <c:pt idx="7">
                  <c:v>5週間前</c:v>
                </c:pt>
                <c:pt idx="8">
                  <c:v>4週間前</c:v>
                </c:pt>
                <c:pt idx="9">
                  <c:v>3週間前</c:v>
                </c:pt>
                <c:pt idx="10">
                  <c:v>2週間前</c:v>
                </c:pt>
                <c:pt idx="11">
                  <c:v>1週間前</c:v>
                </c:pt>
              </c:strCache>
            </c:strRef>
          </c:cat>
          <c:val>
            <c:numRef>
              <c:f>'２．売上傾向が下がり傾向な商品'!$AF$19:$AQ$19</c:f>
              <c:numCache>
                <c:formatCode>#,##0;[Red]\-#,##0</c:formatCode>
                <c:ptCount val="12"/>
                <c:pt idx="0">
                  <c:v>11385</c:v>
                </c:pt>
                <c:pt idx="1">
                  <c:v>14058</c:v>
                </c:pt>
                <c:pt idx="2">
                  <c:v>15543</c:v>
                </c:pt>
                <c:pt idx="3">
                  <c:v>16038</c:v>
                </c:pt>
                <c:pt idx="4">
                  <c:v>13266</c:v>
                </c:pt>
                <c:pt idx="5">
                  <c:v>16038</c:v>
                </c:pt>
                <c:pt idx="6">
                  <c:v>17226</c:v>
                </c:pt>
                <c:pt idx="7">
                  <c:v>18018</c:v>
                </c:pt>
                <c:pt idx="8">
                  <c:v>13266</c:v>
                </c:pt>
                <c:pt idx="9">
                  <c:v>12276</c:v>
                </c:pt>
                <c:pt idx="10">
                  <c:v>10197</c:v>
                </c:pt>
                <c:pt idx="11">
                  <c:v>9702</c:v>
                </c:pt>
              </c:numCache>
            </c:numRef>
          </c:val>
        </c:ser>
        <c:ser>
          <c:idx val="9"/>
          <c:order val="9"/>
          <c:tx>
            <c:strRef>
              <c:f>'２．売上傾向が下がり傾向な商品'!$Z$20</c:f>
              <c:strCache>
                <c:ptCount val="1"/>
                <c:pt idx="0">
                  <c:v>チーズケーキ</c:v>
                </c:pt>
              </c:strCache>
            </c:strRef>
          </c:tx>
          <c:marker>
            <c:symbol val="none"/>
          </c:marker>
          <c:cat>
            <c:strRef>
              <c:f>'２．売上傾向が下がり傾向な商品'!$AF$10:$AQ$10</c:f>
              <c:strCache>
                <c:ptCount val="12"/>
                <c:pt idx="0">
                  <c:v>12週間前</c:v>
                </c:pt>
                <c:pt idx="1">
                  <c:v>11週間前</c:v>
                </c:pt>
                <c:pt idx="2">
                  <c:v>10週間前</c:v>
                </c:pt>
                <c:pt idx="3">
                  <c:v>9週間前</c:v>
                </c:pt>
                <c:pt idx="4">
                  <c:v>8週間前</c:v>
                </c:pt>
                <c:pt idx="5">
                  <c:v>7週間前</c:v>
                </c:pt>
                <c:pt idx="6">
                  <c:v>6週間前</c:v>
                </c:pt>
                <c:pt idx="7">
                  <c:v>5週間前</c:v>
                </c:pt>
                <c:pt idx="8">
                  <c:v>4週間前</c:v>
                </c:pt>
                <c:pt idx="9">
                  <c:v>3週間前</c:v>
                </c:pt>
                <c:pt idx="10">
                  <c:v>2週間前</c:v>
                </c:pt>
                <c:pt idx="11">
                  <c:v>1週間前</c:v>
                </c:pt>
              </c:strCache>
            </c:strRef>
          </c:cat>
          <c:val>
            <c:numRef>
              <c:f>'２．売上傾向が下がり傾向な商品'!$AF$20:$AQ$20</c:f>
              <c:numCache>
                <c:formatCode>#,##0;[Red]\-#,##0</c:formatCode>
                <c:ptCount val="12"/>
                <c:pt idx="0">
                  <c:v>4776</c:v>
                </c:pt>
                <c:pt idx="1">
                  <c:v>4577</c:v>
                </c:pt>
                <c:pt idx="2">
                  <c:v>5174</c:v>
                </c:pt>
                <c:pt idx="3">
                  <c:v>7562</c:v>
                </c:pt>
                <c:pt idx="4">
                  <c:v>3781</c:v>
                </c:pt>
                <c:pt idx="5">
                  <c:v>3383</c:v>
                </c:pt>
                <c:pt idx="6">
                  <c:v>2985</c:v>
                </c:pt>
                <c:pt idx="7">
                  <c:v>6368</c:v>
                </c:pt>
                <c:pt idx="8">
                  <c:v>2189</c:v>
                </c:pt>
                <c:pt idx="9">
                  <c:v>2985</c:v>
                </c:pt>
                <c:pt idx="10">
                  <c:v>1990</c:v>
                </c:pt>
                <c:pt idx="11">
                  <c:v>3383</c:v>
                </c:pt>
              </c:numCache>
            </c:numRef>
          </c:val>
        </c:ser>
        <c:marker val="1"/>
        <c:axId val="191164416"/>
        <c:axId val="191165952"/>
      </c:lineChart>
      <c:catAx>
        <c:axId val="191164416"/>
        <c:scaling>
          <c:orientation val="minMax"/>
        </c:scaling>
        <c:axPos val="b"/>
        <c:majorGridlines/>
        <c:numFmt formatCode="#,##0;[Red]\-#,##0" sourceLinked="1"/>
        <c:majorTickMark val="none"/>
        <c:tickLblPos val="nextTo"/>
        <c:crossAx val="191165952"/>
        <c:crossesAt val="0"/>
        <c:auto val="1"/>
        <c:lblAlgn val="ctr"/>
        <c:lblOffset val="100"/>
      </c:catAx>
      <c:valAx>
        <c:axId val="1911659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売上額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/>
              </a:p>
            </c:rich>
          </c:tx>
        </c:title>
        <c:numFmt formatCode="#,##0;[Red]\-#,##0" sourceLinked="1"/>
        <c:majorTickMark val="none"/>
        <c:tickLblPos val="nextTo"/>
        <c:crossAx val="191164416"/>
        <c:crossesAt val="0"/>
        <c:crossBetween val="midCat"/>
      </c:valAx>
    </c:plotArea>
    <c:legend>
      <c:legendPos val="r"/>
    </c:legend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scatterChart>
        <c:scatterStyle val="lineMarker"/>
        <c:ser>
          <c:idx val="1"/>
          <c:order val="0"/>
          <c:tx>
            <c:v>売上数に対する売上額</c:v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numFmt formatCode="General" sourceLinked="0"/>
            </c:trendlineLbl>
          </c:trendline>
          <c:xVal>
            <c:numRef>
              <c:f>'２．残差が負に大きい商品'!$D$30:$D$224</c:f>
              <c:numCache>
                <c:formatCode>#,##0;[Red]\-#,##0</c:formatCode>
                <c:ptCount val="195"/>
                <c:pt idx="0">
                  <c:v>1187</c:v>
                </c:pt>
                <c:pt idx="1">
                  <c:v>496</c:v>
                </c:pt>
                <c:pt idx="2">
                  <c:v>385</c:v>
                </c:pt>
                <c:pt idx="3">
                  <c:v>377</c:v>
                </c:pt>
                <c:pt idx="4">
                  <c:v>297</c:v>
                </c:pt>
                <c:pt idx="5">
                  <c:v>262</c:v>
                </c:pt>
                <c:pt idx="6">
                  <c:v>257</c:v>
                </c:pt>
                <c:pt idx="7">
                  <c:v>217</c:v>
                </c:pt>
                <c:pt idx="8">
                  <c:v>196</c:v>
                </c:pt>
                <c:pt idx="9">
                  <c:v>173</c:v>
                </c:pt>
                <c:pt idx="10">
                  <c:v>166</c:v>
                </c:pt>
                <c:pt idx="11">
                  <c:v>163</c:v>
                </c:pt>
                <c:pt idx="12">
                  <c:v>159</c:v>
                </c:pt>
                <c:pt idx="13">
                  <c:v>152</c:v>
                </c:pt>
                <c:pt idx="14">
                  <c:v>147</c:v>
                </c:pt>
                <c:pt idx="15">
                  <c:v>144</c:v>
                </c:pt>
                <c:pt idx="16">
                  <c:v>140</c:v>
                </c:pt>
                <c:pt idx="17">
                  <c:v>134</c:v>
                </c:pt>
                <c:pt idx="18">
                  <c:v>134</c:v>
                </c:pt>
                <c:pt idx="19">
                  <c:v>132</c:v>
                </c:pt>
                <c:pt idx="20">
                  <c:v>129</c:v>
                </c:pt>
                <c:pt idx="21">
                  <c:v>125</c:v>
                </c:pt>
                <c:pt idx="22">
                  <c:v>124</c:v>
                </c:pt>
                <c:pt idx="23">
                  <c:v>121</c:v>
                </c:pt>
                <c:pt idx="24">
                  <c:v>119</c:v>
                </c:pt>
                <c:pt idx="25">
                  <c:v>113</c:v>
                </c:pt>
                <c:pt idx="26">
                  <c:v>112</c:v>
                </c:pt>
                <c:pt idx="27">
                  <c:v>112</c:v>
                </c:pt>
                <c:pt idx="28">
                  <c:v>107</c:v>
                </c:pt>
                <c:pt idx="29">
                  <c:v>104</c:v>
                </c:pt>
                <c:pt idx="30">
                  <c:v>101</c:v>
                </c:pt>
                <c:pt idx="31">
                  <c:v>100</c:v>
                </c:pt>
                <c:pt idx="32">
                  <c:v>97</c:v>
                </c:pt>
                <c:pt idx="33">
                  <c:v>97</c:v>
                </c:pt>
                <c:pt idx="34">
                  <c:v>96</c:v>
                </c:pt>
                <c:pt idx="35">
                  <c:v>91</c:v>
                </c:pt>
                <c:pt idx="36">
                  <c:v>91</c:v>
                </c:pt>
                <c:pt idx="37">
                  <c:v>90</c:v>
                </c:pt>
                <c:pt idx="38">
                  <c:v>89</c:v>
                </c:pt>
                <c:pt idx="39">
                  <c:v>88</c:v>
                </c:pt>
                <c:pt idx="40">
                  <c:v>83</c:v>
                </c:pt>
                <c:pt idx="41">
                  <c:v>81</c:v>
                </c:pt>
                <c:pt idx="42">
                  <c:v>79</c:v>
                </c:pt>
                <c:pt idx="43">
                  <c:v>78</c:v>
                </c:pt>
                <c:pt idx="44">
                  <c:v>76</c:v>
                </c:pt>
                <c:pt idx="45">
                  <c:v>75</c:v>
                </c:pt>
                <c:pt idx="46">
                  <c:v>73</c:v>
                </c:pt>
                <c:pt idx="47">
                  <c:v>73</c:v>
                </c:pt>
                <c:pt idx="48">
                  <c:v>71</c:v>
                </c:pt>
                <c:pt idx="49">
                  <c:v>66</c:v>
                </c:pt>
                <c:pt idx="50">
                  <c:v>64</c:v>
                </c:pt>
                <c:pt idx="51">
                  <c:v>63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59</c:v>
                </c:pt>
                <c:pt idx="56">
                  <c:v>56</c:v>
                </c:pt>
                <c:pt idx="57">
                  <c:v>56</c:v>
                </c:pt>
                <c:pt idx="58">
                  <c:v>55</c:v>
                </c:pt>
                <c:pt idx="59">
                  <c:v>53</c:v>
                </c:pt>
              </c:numCache>
            </c:numRef>
          </c:xVal>
          <c:yVal>
            <c:numRef>
              <c:f>'２．残差が負に大きい商品'!$C$30:$C$224</c:f>
              <c:numCache>
                <c:formatCode>#,##0;[Red]\-#,##0</c:formatCode>
                <c:ptCount val="195"/>
                <c:pt idx="0">
                  <c:v>354913</c:v>
                </c:pt>
                <c:pt idx="1">
                  <c:v>272304</c:v>
                </c:pt>
                <c:pt idx="2">
                  <c:v>192115</c:v>
                </c:pt>
                <c:pt idx="3">
                  <c:v>206973</c:v>
                </c:pt>
                <c:pt idx="4">
                  <c:v>148203</c:v>
                </c:pt>
                <c:pt idx="5">
                  <c:v>25938</c:v>
                </c:pt>
                <c:pt idx="6">
                  <c:v>117963</c:v>
                </c:pt>
                <c:pt idx="7">
                  <c:v>108283</c:v>
                </c:pt>
                <c:pt idx="8">
                  <c:v>58604</c:v>
                </c:pt>
                <c:pt idx="9">
                  <c:v>86327</c:v>
                </c:pt>
                <c:pt idx="10">
                  <c:v>91134</c:v>
                </c:pt>
                <c:pt idx="11">
                  <c:v>32437</c:v>
                </c:pt>
                <c:pt idx="12">
                  <c:v>31641</c:v>
                </c:pt>
                <c:pt idx="13">
                  <c:v>15048</c:v>
                </c:pt>
                <c:pt idx="14">
                  <c:v>102753</c:v>
                </c:pt>
                <c:pt idx="15">
                  <c:v>14256</c:v>
                </c:pt>
                <c:pt idx="16">
                  <c:v>20860</c:v>
                </c:pt>
                <c:pt idx="17">
                  <c:v>26666</c:v>
                </c:pt>
                <c:pt idx="18">
                  <c:v>53466</c:v>
                </c:pt>
                <c:pt idx="19">
                  <c:v>59268</c:v>
                </c:pt>
                <c:pt idx="20">
                  <c:v>19221</c:v>
                </c:pt>
                <c:pt idx="21">
                  <c:v>81125</c:v>
                </c:pt>
                <c:pt idx="22">
                  <c:v>74276</c:v>
                </c:pt>
                <c:pt idx="23">
                  <c:v>72479</c:v>
                </c:pt>
                <c:pt idx="24">
                  <c:v>83181</c:v>
                </c:pt>
                <c:pt idx="25">
                  <c:v>62037</c:v>
                </c:pt>
                <c:pt idx="26">
                  <c:v>61488</c:v>
                </c:pt>
                <c:pt idx="27">
                  <c:v>22288</c:v>
                </c:pt>
                <c:pt idx="28">
                  <c:v>21293</c:v>
                </c:pt>
                <c:pt idx="29">
                  <c:v>20696</c:v>
                </c:pt>
                <c:pt idx="30">
                  <c:v>9999</c:v>
                </c:pt>
                <c:pt idx="31">
                  <c:v>49900</c:v>
                </c:pt>
                <c:pt idx="32">
                  <c:v>29003</c:v>
                </c:pt>
                <c:pt idx="33">
                  <c:v>53253</c:v>
                </c:pt>
                <c:pt idx="34">
                  <c:v>57504</c:v>
                </c:pt>
                <c:pt idx="35">
                  <c:v>45409</c:v>
                </c:pt>
                <c:pt idx="36">
                  <c:v>49959</c:v>
                </c:pt>
                <c:pt idx="37">
                  <c:v>49410</c:v>
                </c:pt>
                <c:pt idx="38">
                  <c:v>44411</c:v>
                </c:pt>
                <c:pt idx="39">
                  <c:v>43912</c:v>
                </c:pt>
                <c:pt idx="40">
                  <c:v>20667</c:v>
                </c:pt>
                <c:pt idx="41">
                  <c:v>12069</c:v>
                </c:pt>
                <c:pt idx="42">
                  <c:v>15721</c:v>
                </c:pt>
                <c:pt idx="43">
                  <c:v>38922</c:v>
                </c:pt>
                <c:pt idx="44">
                  <c:v>34124</c:v>
                </c:pt>
                <c:pt idx="45">
                  <c:v>41175</c:v>
                </c:pt>
                <c:pt idx="46">
                  <c:v>36427</c:v>
                </c:pt>
                <c:pt idx="47">
                  <c:v>51027</c:v>
                </c:pt>
                <c:pt idx="48">
                  <c:v>38979</c:v>
                </c:pt>
                <c:pt idx="49">
                  <c:v>36234</c:v>
                </c:pt>
                <c:pt idx="50">
                  <c:v>31936</c:v>
                </c:pt>
                <c:pt idx="51">
                  <c:v>12537</c:v>
                </c:pt>
                <c:pt idx="52">
                  <c:v>11940</c:v>
                </c:pt>
                <c:pt idx="53">
                  <c:v>35940</c:v>
                </c:pt>
                <c:pt idx="54">
                  <c:v>32940</c:v>
                </c:pt>
                <c:pt idx="55">
                  <c:v>17641</c:v>
                </c:pt>
                <c:pt idx="56">
                  <c:v>27944</c:v>
                </c:pt>
                <c:pt idx="57">
                  <c:v>24640</c:v>
                </c:pt>
                <c:pt idx="58">
                  <c:v>10945</c:v>
                </c:pt>
                <c:pt idx="59">
                  <c:v>26447</c:v>
                </c:pt>
              </c:numCache>
            </c:numRef>
          </c:yVal>
        </c:ser>
        <c:axId val="190478976"/>
        <c:axId val="191169280"/>
      </c:scatterChart>
      <c:valAx>
        <c:axId val="190478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売上数</a:t>
                </a:r>
                <a:r>
                  <a:rPr lang="en-US" altLang="ja-JP"/>
                  <a:t>(</a:t>
                </a:r>
                <a:r>
                  <a:rPr lang="ja-JP" altLang="en-US"/>
                  <a:t>点</a:t>
                </a:r>
                <a:r>
                  <a:rPr lang="en-US" altLang="ja-JP"/>
                  <a:t>)</a:t>
                </a:r>
                <a:endParaRPr lang="ja-JP"/>
              </a:p>
            </c:rich>
          </c:tx>
        </c:title>
        <c:numFmt formatCode="#,##0;[Red]\-#,##0" sourceLinked="1"/>
        <c:majorTickMark val="none"/>
        <c:tickLblPos val="nextTo"/>
        <c:crossAx val="191169280"/>
        <c:crossesAt val="0"/>
        <c:crossBetween val="midCat"/>
      </c:valAx>
      <c:valAx>
        <c:axId val="1911692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売上額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/>
              </a:p>
            </c:rich>
          </c:tx>
        </c:title>
        <c:numFmt formatCode="#,##0;[Red]\-#,##0" sourceLinked="1"/>
        <c:majorTickMark val="none"/>
        <c:tickLblPos val="nextTo"/>
        <c:crossAx val="190478976"/>
        <c:crossesAt val="0"/>
        <c:crossBetween val="midCat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v>卵</c:v>
          </c:tx>
          <c:val>
            <c:numRef>
              <c:f>'４．コンジョイント分析'!$C$92:$C$105</c:f>
              <c:numCache>
                <c:formatCode>General</c:formatCode>
                <c:ptCount val="14"/>
                <c:pt idx="0">
                  <c:v>0.125</c:v>
                </c:pt>
                <c:pt idx="1">
                  <c:v>-0.125</c:v>
                </c:pt>
              </c:numCache>
            </c:numRef>
          </c:val>
        </c:ser>
        <c:ser>
          <c:idx val="1"/>
          <c:order val="1"/>
          <c:tx>
            <c:v>ネギ類比率</c:v>
          </c:tx>
          <c:val>
            <c:numRef>
              <c:f>'４．コンジョイント分析'!$D$92:$D$105</c:f>
              <c:numCache>
                <c:formatCode>General</c:formatCode>
                <c:ptCount val="14"/>
                <c:pt idx="2">
                  <c:v>-0.12499999999999996</c:v>
                </c:pt>
                <c:pt idx="3">
                  <c:v>0.12499999999999996</c:v>
                </c:pt>
              </c:numCache>
            </c:numRef>
          </c:val>
        </c:ser>
        <c:ser>
          <c:idx val="2"/>
          <c:order val="2"/>
          <c:tx>
            <c:v>切り方</c:v>
          </c:tx>
          <c:val>
            <c:numRef>
              <c:f>'４．コンジョイント分析'!$E$92:$E$105</c:f>
              <c:numCache>
                <c:formatCode>General</c:formatCode>
                <c:ptCount val="14"/>
                <c:pt idx="4">
                  <c:v>-0.375</c:v>
                </c:pt>
                <c:pt idx="5">
                  <c:v>0.375</c:v>
                </c:pt>
              </c:numCache>
            </c:numRef>
          </c:val>
        </c:ser>
        <c:ser>
          <c:idx val="3"/>
          <c:order val="3"/>
          <c:tx>
            <c:v>煮込み方</c:v>
          </c:tx>
          <c:val>
            <c:numRef>
              <c:f>'４．コンジョイント分析'!$F$92:$F$105</c:f>
              <c:numCache>
                <c:formatCode>General</c:formatCode>
                <c:ptCount val="14"/>
                <c:pt idx="6">
                  <c:v>0.125</c:v>
                </c:pt>
                <c:pt idx="7">
                  <c:v>-0.125</c:v>
                </c:pt>
              </c:numCache>
            </c:numRef>
          </c:val>
        </c:ser>
        <c:ser>
          <c:idx val="4"/>
          <c:order val="4"/>
          <c:tx>
            <c:strRef>
              <c:f>'４．コンジョイント分析'!$G$91</c:f>
              <c:strCache>
                <c:ptCount val="1"/>
                <c:pt idx="0">
                  <c:v>味噌</c:v>
                </c:pt>
              </c:strCache>
            </c:strRef>
          </c:tx>
          <c:val>
            <c:numRef>
              <c:f>'４．コンジョイント分析'!$G$92:$G$105</c:f>
              <c:numCache>
                <c:formatCode>General</c:formatCode>
                <c:ptCount val="14"/>
                <c:pt idx="8">
                  <c:v>-0.125</c:v>
                </c:pt>
                <c:pt idx="9">
                  <c:v>0.125</c:v>
                </c:pt>
              </c:numCache>
            </c:numRef>
          </c:val>
        </c:ser>
        <c:ser>
          <c:idx val="5"/>
          <c:order val="5"/>
          <c:tx>
            <c:strRef>
              <c:f>'４．コンジョイント分析'!$H$91</c:f>
              <c:strCache>
                <c:ptCount val="1"/>
                <c:pt idx="0">
                  <c:v>沸騰</c:v>
                </c:pt>
              </c:strCache>
            </c:strRef>
          </c:tx>
          <c:val>
            <c:numRef>
              <c:f>'４．コンジョイント分析'!$H$92:$H$105</c:f>
              <c:numCache>
                <c:formatCode>General</c:formatCode>
                <c:ptCount val="14"/>
                <c:pt idx="10">
                  <c:v>0.625</c:v>
                </c:pt>
                <c:pt idx="11">
                  <c:v>-0.625</c:v>
                </c:pt>
              </c:numCache>
            </c:numRef>
          </c:val>
        </c:ser>
        <c:ser>
          <c:idx val="6"/>
          <c:order val="6"/>
          <c:tx>
            <c:v>酒</c:v>
          </c:tx>
          <c:val>
            <c:numRef>
              <c:f>'４．コンジョイント分析'!$I$92:$I$105</c:f>
              <c:numCache>
                <c:formatCode>General</c:formatCode>
                <c:ptCount val="14"/>
                <c:pt idx="12">
                  <c:v>-0.125</c:v>
                </c:pt>
                <c:pt idx="13">
                  <c:v>0.125</c:v>
                </c:pt>
              </c:numCache>
            </c:numRef>
          </c:val>
        </c:ser>
        <c:marker val="1"/>
        <c:axId val="191263488"/>
        <c:axId val="191265024"/>
      </c:lineChart>
      <c:catAx>
        <c:axId val="191263488"/>
        <c:scaling>
          <c:orientation val="minMax"/>
        </c:scaling>
        <c:delete val="1"/>
        <c:axPos val="b"/>
        <c:tickLblPos val="none"/>
        <c:crossAx val="191265024"/>
        <c:crosses val="autoZero"/>
        <c:auto val="1"/>
        <c:lblAlgn val="ctr"/>
        <c:lblOffset val="100"/>
      </c:catAx>
      <c:valAx>
        <c:axId val="191265024"/>
        <c:scaling>
          <c:orientation val="minMax"/>
        </c:scaling>
        <c:axPos val="l"/>
        <c:majorGridlines/>
        <c:numFmt formatCode="General" sourceLinked="1"/>
        <c:tickLblPos val="nextTo"/>
        <c:crossAx val="1912634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'４．コンジョイント分析'!$P$70:$P$76</c:f>
              <c:strCache>
                <c:ptCount val="7"/>
                <c:pt idx="0">
                  <c:v>卵</c:v>
                </c:pt>
                <c:pt idx="1">
                  <c:v>ネギ類多め</c:v>
                </c:pt>
                <c:pt idx="2">
                  <c:v>切り方</c:v>
                </c:pt>
                <c:pt idx="3">
                  <c:v>煮込み方</c:v>
                </c:pt>
                <c:pt idx="4">
                  <c:v>味噌</c:v>
                </c:pt>
                <c:pt idx="5">
                  <c:v>沸騰</c:v>
                </c:pt>
                <c:pt idx="6">
                  <c:v>酒</c:v>
                </c:pt>
              </c:strCache>
            </c:strRef>
          </c:cat>
          <c:val>
            <c:numRef>
              <c:f>'４．コンジョイント分析'!$R$70:$R$76</c:f>
              <c:numCache>
                <c:formatCode>General</c:formatCode>
                <c:ptCount val="7"/>
                <c:pt idx="0">
                  <c:v>7.6923076923076925</c:v>
                </c:pt>
                <c:pt idx="1">
                  <c:v>7.6923076923076898</c:v>
                </c:pt>
                <c:pt idx="2">
                  <c:v>23.076923076923073</c:v>
                </c:pt>
                <c:pt idx="3">
                  <c:v>7.6923076923076872</c:v>
                </c:pt>
                <c:pt idx="4">
                  <c:v>7.692307692307697</c:v>
                </c:pt>
                <c:pt idx="5">
                  <c:v>38.461538461538467</c:v>
                </c:pt>
                <c:pt idx="6">
                  <c:v>7.6923076923076925</c:v>
                </c:pt>
              </c:numCache>
            </c:numRef>
          </c:val>
        </c:ser>
        <c:axId val="191297024"/>
        <c:axId val="191298560"/>
      </c:barChart>
      <c:catAx>
        <c:axId val="191297024"/>
        <c:scaling>
          <c:orientation val="minMax"/>
        </c:scaling>
        <c:axPos val="b"/>
        <c:numFmt formatCode="General" sourceLinked="1"/>
        <c:majorTickMark val="none"/>
        <c:tickLblPos val="nextTo"/>
        <c:crossAx val="191298560"/>
        <c:crosses val="autoZero"/>
        <c:auto val="1"/>
        <c:lblAlgn val="ctr"/>
        <c:lblOffset val="100"/>
      </c:catAx>
      <c:valAx>
        <c:axId val="1912985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重要度</a:t>
                </a:r>
                <a:r>
                  <a:rPr lang="en-US" altLang="ja-JP"/>
                  <a:t>(%)</a:t>
                </a:r>
                <a:endParaRPr lang="ja-JP" altLang="en-US"/>
              </a:p>
            </c:rich>
          </c:tx>
        </c:title>
        <c:numFmt formatCode="General" sourceLinked="1"/>
        <c:tickLblPos val="nextTo"/>
        <c:crossAx val="191297024"/>
        <c:crosses val="autoZero"/>
        <c:crossBetween val="between"/>
      </c:valAx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0"/>
          <c:order val="0"/>
          <c:tx>
            <c:strRef>
              <c:f>'５．企画・改良の成果'!$B$8</c:f>
              <c:strCache>
                <c:ptCount val="1"/>
                <c:pt idx="0">
                  <c:v>唐揚げ定食</c:v>
                </c:pt>
              </c:strCache>
            </c:strRef>
          </c:tx>
          <c:marker>
            <c:symbol val="none"/>
          </c:marker>
          <c:cat>
            <c:strRef>
              <c:f>'５．企画・改良の成果'!$E$6:$P$6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'５．企画・改良の成果'!$E$8:$P$8</c:f>
              <c:numCache>
                <c:formatCode>#,##0;[Red]\-#,##0</c:formatCode>
                <c:ptCount val="12"/>
                <c:pt idx="0">
                  <c:v>22509</c:v>
                </c:pt>
                <c:pt idx="1">
                  <c:v>20862</c:v>
                </c:pt>
                <c:pt idx="2">
                  <c:v>34038</c:v>
                </c:pt>
                <c:pt idx="3">
                  <c:v>31293</c:v>
                </c:pt>
                <c:pt idx="4">
                  <c:v>26352</c:v>
                </c:pt>
                <c:pt idx="5">
                  <c:v>15372</c:v>
                </c:pt>
                <c:pt idx="6">
                  <c:v>17019</c:v>
                </c:pt>
                <c:pt idx="7">
                  <c:v>12627</c:v>
                </c:pt>
                <c:pt idx="8" formatCode="General">
                  <c:v>21411</c:v>
                </c:pt>
                <c:pt idx="9" formatCode="General">
                  <c:v>24705</c:v>
                </c:pt>
                <c:pt idx="10" formatCode="General">
                  <c:v>18117</c:v>
                </c:pt>
                <c:pt idx="11" formatCode="General">
                  <c:v>24156</c:v>
                </c:pt>
              </c:numCache>
            </c:numRef>
          </c:val>
        </c:ser>
        <c:ser>
          <c:idx val="1"/>
          <c:order val="1"/>
          <c:tx>
            <c:strRef>
              <c:f>'５．企画・改良の成果'!$B$9</c:f>
              <c:strCache>
                <c:ptCount val="1"/>
                <c:pt idx="0">
                  <c:v>日替わり定食</c:v>
                </c:pt>
              </c:strCache>
            </c:strRef>
          </c:tx>
          <c:marker>
            <c:symbol val="none"/>
          </c:marker>
          <c:cat>
            <c:strRef>
              <c:f>'５．企画・改良の成果'!$E$6:$P$6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'５．企画・改良の成果'!$E$9:$P$9</c:f>
              <c:numCache>
                <c:formatCode>#,##0;[Red]\-#,##0</c:formatCode>
                <c:ptCount val="12"/>
                <c:pt idx="0">
                  <c:v>43413</c:v>
                </c:pt>
                <c:pt idx="1">
                  <c:v>57385</c:v>
                </c:pt>
                <c:pt idx="2">
                  <c:v>56886</c:v>
                </c:pt>
                <c:pt idx="3">
                  <c:v>47904</c:v>
                </c:pt>
                <c:pt idx="4">
                  <c:v>43413</c:v>
                </c:pt>
                <c:pt idx="5">
                  <c:v>30938</c:v>
                </c:pt>
                <c:pt idx="6">
                  <c:v>23952</c:v>
                </c:pt>
                <c:pt idx="7">
                  <c:v>17465</c:v>
                </c:pt>
                <c:pt idx="8" formatCode="General">
                  <c:v>44411</c:v>
                </c:pt>
                <c:pt idx="9" formatCode="General">
                  <c:v>34930</c:v>
                </c:pt>
                <c:pt idx="10" formatCode="General">
                  <c:v>36427</c:v>
                </c:pt>
                <c:pt idx="11" formatCode="General">
                  <c:v>30439</c:v>
                </c:pt>
              </c:numCache>
            </c:numRef>
          </c:val>
        </c:ser>
        <c:ser>
          <c:idx val="2"/>
          <c:order val="2"/>
          <c:tx>
            <c:strRef>
              <c:f>'５．企画・改良の成果'!$B$10</c:f>
              <c:strCache>
                <c:ptCount val="1"/>
                <c:pt idx="0">
                  <c:v>ハンバーグ定食</c:v>
                </c:pt>
              </c:strCache>
            </c:strRef>
          </c:tx>
          <c:marker>
            <c:symbol val="none"/>
          </c:marker>
          <c:cat>
            <c:strRef>
              <c:f>'５．企画・改良の成果'!$E$6:$P$6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'５．企画・改良の成果'!$E$10:$P$10</c:f>
              <c:numCache>
                <c:formatCode>#,##0;[Red]\-#,##0</c:formatCode>
                <c:ptCount val="12"/>
                <c:pt idx="0">
                  <c:v>32945</c:v>
                </c:pt>
                <c:pt idx="1">
                  <c:v>22163</c:v>
                </c:pt>
                <c:pt idx="2">
                  <c:v>20366</c:v>
                </c:pt>
                <c:pt idx="3">
                  <c:v>40133</c:v>
                </c:pt>
                <c:pt idx="4">
                  <c:v>25158</c:v>
                </c:pt>
                <c:pt idx="5">
                  <c:v>17371</c:v>
                </c:pt>
                <c:pt idx="6">
                  <c:v>31747</c:v>
                </c:pt>
                <c:pt idx="7">
                  <c:v>28153</c:v>
                </c:pt>
                <c:pt idx="8" formatCode="General">
                  <c:v>19168</c:v>
                </c:pt>
                <c:pt idx="9" formatCode="General">
                  <c:v>34143</c:v>
                </c:pt>
                <c:pt idx="10" formatCode="General">
                  <c:v>28752</c:v>
                </c:pt>
                <c:pt idx="11" formatCode="General">
                  <c:v>32945</c:v>
                </c:pt>
              </c:numCache>
            </c:numRef>
          </c:val>
        </c:ser>
        <c:ser>
          <c:idx val="3"/>
          <c:order val="3"/>
          <c:tx>
            <c:strRef>
              <c:f>'５．企画・改良の成果'!$B$11</c:f>
              <c:strCache>
                <c:ptCount val="1"/>
                <c:pt idx="0">
                  <c:v>生姜焼き定食</c:v>
                </c:pt>
              </c:strCache>
            </c:strRef>
          </c:tx>
          <c:marker>
            <c:symbol val="none"/>
          </c:marker>
          <c:cat>
            <c:strRef>
              <c:f>'５．企画・改良の成果'!$E$6:$P$6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'５．企画・改良の成果'!$E$11:$P$11</c:f>
              <c:numCache>
                <c:formatCode>#,##0;[Red]\-#,##0</c:formatCode>
                <c:ptCount val="12"/>
                <c:pt idx="0">
                  <c:v>4392</c:v>
                </c:pt>
                <c:pt idx="1">
                  <c:v>4941</c:v>
                </c:pt>
                <c:pt idx="2">
                  <c:v>6039</c:v>
                </c:pt>
                <c:pt idx="3">
                  <c:v>11529</c:v>
                </c:pt>
                <c:pt idx="4">
                  <c:v>7686</c:v>
                </c:pt>
                <c:pt idx="5">
                  <c:v>9333</c:v>
                </c:pt>
                <c:pt idx="6">
                  <c:v>14274</c:v>
                </c:pt>
                <c:pt idx="7">
                  <c:v>13176</c:v>
                </c:pt>
                <c:pt idx="8" formatCode="General">
                  <c:v>4392</c:v>
                </c:pt>
                <c:pt idx="9" formatCode="General">
                  <c:v>14823</c:v>
                </c:pt>
                <c:pt idx="10" formatCode="General">
                  <c:v>4941</c:v>
                </c:pt>
                <c:pt idx="11" formatCode="General">
                  <c:v>6588</c:v>
                </c:pt>
              </c:numCache>
            </c:numRef>
          </c:val>
        </c:ser>
        <c:ser>
          <c:idx val="4"/>
          <c:order val="4"/>
          <c:tx>
            <c:strRef>
              <c:f>'５．企画・改良の成果'!$B$12</c:f>
              <c:strCache>
                <c:ptCount val="1"/>
                <c:pt idx="0">
                  <c:v>豚カツ定食</c:v>
                </c:pt>
              </c:strCache>
            </c:strRef>
          </c:tx>
          <c:marker>
            <c:symbol val="none"/>
          </c:marker>
          <c:cat>
            <c:strRef>
              <c:f>'５．企画・改良の成果'!$E$6:$P$6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'５．企画・改良の成果'!$E$12:$P$12</c:f>
              <c:numCache>
                <c:formatCode>#,##0;[Red]\-#,##0</c:formatCode>
                <c:ptCount val="12"/>
                <c:pt idx="0">
                  <c:v>17970</c:v>
                </c:pt>
                <c:pt idx="1">
                  <c:v>23361</c:v>
                </c:pt>
                <c:pt idx="2">
                  <c:v>16772</c:v>
                </c:pt>
                <c:pt idx="3">
                  <c:v>17371</c:v>
                </c:pt>
                <c:pt idx="4">
                  <c:v>18569</c:v>
                </c:pt>
                <c:pt idx="5">
                  <c:v>21564</c:v>
                </c:pt>
                <c:pt idx="6">
                  <c:v>19767</c:v>
                </c:pt>
                <c:pt idx="7">
                  <c:v>17371</c:v>
                </c:pt>
                <c:pt idx="8" formatCode="General">
                  <c:v>25757</c:v>
                </c:pt>
                <c:pt idx="9" formatCode="General">
                  <c:v>16772</c:v>
                </c:pt>
                <c:pt idx="10" formatCode="General">
                  <c:v>23361</c:v>
                </c:pt>
                <c:pt idx="11" formatCode="General">
                  <c:v>24559</c:v>
                </c:pt>
              </c:numCache>
            </c:numRef>
          </c:val>
        </c:ser>
        <c:ser>
          <c:idx val="5"/>
          <c:order val="5"/>
          <c:tx>
            <c:strRef>
              <c:f>'５．企画・改良の成果'!$B$13</c:f>
              <c:strCache>
                <c:ptCount val="1"/>
                <c:pt idx="0">
                  <c:v>焼肉定食</c:v>
                </c:pt>
              </c:strCache>
            </c:strRef>
          </c:tx>
          <c:marker>
            <c:symbol val="none"/>
          </c:marker>
          <c:cat>
            <c:strRef>
              <c:f>'５．企画・改良の成果'!$E$6:$P$6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'５．企画・改良の成果'!$E$13:$P$13</c:f>
              <c:numCache>
                <c:formatCode>#,##0;[Red]\-#,##0</c:formatCode>
                <c:ptCount val="12"/>
                <c:pt idx="0">
                  <c:v>3843</c:v>
                </c:pt>
                <c:pt idx="1">
                  <c:v>6039</c:v>
                </c:pt>
                <c:pt idx="2">
                  <c:v>3294</c:v>
                </c:pt>
                <c:pt idx="3">
                  <c:v>2745</c:v>
                </c:pt>
                <c:pt idx="4">
                  <c:v>4941</c:v>
                </c:pt>
                <c:pt idx="5">
                  <c:v>11529</c:v>
                </c:pt>
                <c:pt idx="6">
                  <c:v>6039</c:v>
                </c:pt>
                <c:pt idx="7">
                  <c:v>7686</c:v>
                </c:pt>
                <c:pt idx="8" formatCode="General">
                  <c:v>4392</c:v>
                </c:pt>
                <c:pt idx="9" formatCode="General">
                  <c:v>6039</c:v>
                </c:pt>
                <c:pt idx="10" formatCode="General">
                  <c:v>3294</c:v>
                </c:pt>
                <c:pt idx="11" formatCode="General">
                  <c:v>4392</c:v>
                </c:pt>
              </c:numCache>
            </c:numRef>
          </c:val>
        </c:ser>
        <c:ser>
          <c:idx val="6"/>
          <c:order val="6"/>
          <c:tx>
            <c:strRef>
              <c:f>'５．企画・改良の成果'!$B$14</c:f>
              <c:strCache>
                <c:ptCount val="1"/>
                <c:pt idx="0">
                  <c:v>コロッケ定食</c:v>
                </c:pt>
              </c:strCache>
            </c:strRef>
          </c:tx>
          <c:marker>
            <c:symbol val="none"/>
          </c:marker>
          <c:cat>
            <c:strRef>
              <c:f>'５．企画・改良の成果'!$E$6:$P$6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'５．企画・改良の成果'!$E$14:$P$14</c:f>
              <c:numCache>
                <c:formatCode>#,##0;[Red]\-#,##0</c:formatCode>
                <c:ptCount val="12"/>
                <c:pt idx="0">
                  <c:v>4941</c:v>
                </c:pt>
                <c:pt idx="1">
                  <c:v>4392</c:v>
                </c:pt>
                <c:pt idx="2">
                  <c:v>12627</c:v>
                </c:pt>
                <c:pt idx="3">
                  <c:v>6039</c:v>
                </c:pt>
                <c:pt idx="4">
                  <c:v>5490</c:v>
                </c:pt>
                <c:pt idx="5">
                  <c:v>10431</c:v>
                </c:pt>
                <c:pt idx="6">
                  <c:v>8235</c:v>
                </c:pt>
                <c:pt idx="7">
                  <c:v>9882</c:v>
                </c:pt>
                <c:pt idx="8" formatCode="General">
                  <c:v>7686</c:v>
                </c:pt>
                <c:pt idx="9" formatCode="General">
                  <c:v>11529</c:v>
                </c:pt>
                <c:pt idx="10" formatCode="General">
                  <c:v>12627</c:v>
                </c:pt>
                <c:pt idx="11" formatCode="General">
                  <c:v>9882</c:v>
                </c:pt>
              </c:numCache>
            </c:numRef>
          </c:val>
        </c:ser>
        <c:ser>
          <c:idx val="7"/>
          <c:order val="7"/>
          <c:tx>
            <c:strRef>
              <c:f>'５．企画・改良の成果'!$B$15</c:f>
              <c:strCache>
                <c:ptCount val="1"/>
                <c:pt idx="0">
                  <c:v>豚しゃぶ定食</c:v>
                </c:pt>
              </c:strCache>
            </c:strRef>
          </c:tx>
          <c:marker>
            <c:symbol val="none"/>
          </c:marker>
          <c:cat>
            <c:strRef>
              <c:f>'５．企画・改良の成果'!$E$6:$P$6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'５．企画・改良の成果'!$E$15:$P$15</c:f>
              <c:numCache>
                <c:formatCode>#,##0;[Red]\-#,##0</c:formatCode>
                <c:ptCount val="12"/>
                <c:pt idx="0">
                  <c:v>599</c:v>
                </c:pt>
                <c:pt idx="1">
                  <c:v>0</c:v>
                </c:pt>
                <c:pt idx="2">
                  <c:v>599</c:v>
                </c:pt>
                <c:pt idx="3">
                  <c:v>1797</c:v>
                </c:pt>
                <c:pt idx="4">
                  <c:v>4193</c:v>
                </c:pt>
                <c:pt idx="5">
                  <c:v>599</c:v>
                </c:pt>
                <c:pt idx="6">
                  <c:v>2396</c:v>
                </c:pt>
                <c:pt idx="7">
                  <c:v>2396</c:v>
                </c:pt>
                <c:pt idx="8" formatCode="General">
                  <c:v>599</c:v>
                </c:pt>
                <c:pt idx="9" formatCode="General">
                  <c:v>599</c:v>
                </c:pt>
                <c:pt idx="10" formatCode="General">
                  <c:v>1198</c:v>
                </c:pt>
                <c:pt idx="11" formatCode="General">
                  <c:v>1797</c:v>
                </c:pt>
              </c:numCache>
            </c:numRef>
          </c:val>
        </c:ser>
        <c:ser>
          <c:idx val="8"/>
          <c:order val="8"/>
          <c:tx>
            <c:strRef>
              <c:f>'５．企画・改良の成果'!$B$16</c:f>
              <c:strCache>
                <c:ptCount val="1"/>
                <c:pt idx="0">
                  <c:v>塩サバ定食</c:v>
                </c:pt>
              </c:strCache>
            </c:strRef>
          </c:tx>
          <c:marker>
            <c:symbol val="none"/>
          </c:marker>
          <c:cat>
            <c:strRef>
              <c:f>'５．企画・改良の成果'!$E$6:$P$6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'５．企画・改良の成果'!$E$16:$P$16</c:f>
              <c:numCache>
                <c:formatCode>#,##0;[Red]\-#,##0</c:formatCode>
                <c:ptCount val="12"/>
                <c:pt idx="0">
                  <c:v>29646</c:v>
                </c:pt>
                <c:pt idx="1">
                  <c:v>20313</c:v>
                </c:pt>
                <c:pt idx="2">
                  <c:v>20862</c:v>
                </c:pt>
                <c:pt idx="3">
                  <c:v>14274</c:v>
                </c:pt>
                <c:pt idx="4">
                  <c:v>16470</c:v>
                </c:pt>
                <c:pt idx="5">
                  <c:v>23058</c:v>
                </c:pt>
                <c:pt idx="6">
                  <c:v>19215</c:v>
                </c:pt>
                <c:pt idx="7">
                  <c:v>9882</c:v>
                </c:pt>
                <c:pt idx="8" formatCode="General">
                  <c:v>21411</c:v>
                </c:pt>
                <c:pt idx="9" formatCode="General">
                  <c:v>24705</c:v>
                </c:pt>
                <c:pt idx="10" formatCode="General">
                  <c:v>26352</c:v>
                </c:pt>
                <c:pt idx="11" formatCode="General">
                  <c:v>27999</c:v>
                </c:pt>
              </c:numCache>
            </c:numRef>
          </c:val>
        </c:ser>
        <c:marker val="1"/>
        <c:axId val="191501440"/>
        <c:axId val="191502976"/>
      </c:lineChart>
      <c:catAx>
        <c:axId val="191501440"/>
        <c:scaling>
          <c:orientation val="minMax"/>
        </c:scaling>
        <c:axPos val="b"/>
        <c:majorGridlines/>
        <c:majorTickMark val="none"/>
        <c:tickLblPos val="nextTo"/>
        <c:crossAx val="191502976"/>
        <c:crosses val="autoZero"/>
        <c:auto val="1"/>
        <c:lblAlgn val="ctr"/>
        <c:lblOffset val="100"/>
      </c:catAx>
      <c:valAx>
        <c:axId val="1915029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majorTickMark val="none"/>
        <c:tickLblPos val="nextTo"/>
        <c:crossAx val="1915014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0"/>
          <c:order val="0"/>
          <c:tx>
            <c:strRef>
              <c:f>'５．企画・改良の成果'!$B$17</c:f>
              <c:strCache>
                <c:ptCount val="1"/>
                <c:pt idx="0">
                  <c:v>企画・改良なし</c:v>
                </c:pt>
              </c:strCache>
            </c:strRef>
          </c:tx>
          <c:marker>
            <c:symbol val="none"/>
          </c:marker>
          <c:cat>
            <c:strRef>
              <c:f>'５．企画・改良の成果'!$E$6:$P$6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'５．企画・改良の成果'!$E$17:$P$17</c:f>
              <c:numCache>
                <c:formatCode>#,##0;[Red]\-#,##0</c:formatCode>
                <c:ptCount val="12"/>
                <c:pt idx="0">
                  <c:v>17806.444444444445</c:v>
                </c:pt>
                <c:pt idx="1">
                  <c:v>17717.333333333332</c:v>
                </c:pt>
                <c:pt idx="2">
                  <c:v>19053.666666666668</c:v>
                </c:pt>
                <c:pt idx="3">
                  <c:v>19231.666666666668</c:v>
                </c:pt>
                <c:pt idx="4">
                  <c:v>16919.111111111109</c:v>
                </c:pt>
                <c:pt idx="5">
                  <c:v>15577.222222222223</c:v>
                </c:pt>
                <c:pt idx="6">
                  <c:v>15849.333333333334</c:v>
                </c:pt>
                <c:pt idx="7">
                  <c:v>13182</c:v>
                </c:pt>
                <c:pt idx="8">
                  <c:v>14002</c:v>
                </c:pt>
                <c:pt idx="9">
                  <c:v>13354</c:v>
                </c:pt>
                <c:pt idx="10">
                  <c:v>12706</c:v>
                </c:pt>
                <c:pt idx="11">
                  <c:v>12058</c:v>
                </c:pt>
              </c:numCache>
            </c:numRef>
          </c:val>
        </c:ser>
        <c:ser>
          <c:idx val="1"/>
          <c:order val="1"/>
          <c:tx>
            <c:strRef>
              <c:f>'５．企画・改良の成果'!$B$18</c:f>
              <c:strCache>
                <c:ptCount val="1"/>
                <c:pt idx="0">
                  <c:v>企画・改良あり</c:v>
                </c:pt>
              </c:strCache>
            </c:strRef>
          </c:tx>
          <c:marker>
            <c:symbol val="none"/>
          </c:marker>
          <c:cat>
            <c:strRef>
              <c:f>'５．企画・改良の成果'!$E$6:$P$6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'５．企画・改良の成果'!$E$18:$P$18</c:f>
              <c:numCache>
                <c:formatCode>#,##0;[Red]\-#,##0</c:formatCode>
                <c:ptCount val="12"/>
                <c:pt idx="7">
                  <c:v>13182</c:v>
                </c:pt>
                <c:pt idx="8">
                  <c:v>16580.777777777777</c:v>
                </c:pt>
                <c:pt idx="9">
                  <c:v>18693.888888888891</c:v>
                </c:pt>
                <c:pt idx="10">
                  <c:v>17229.888888888891</c:v>
                </c:pt>
                <c:pt idx="11">
                  <c:v>18084.111111111109</c:v>
                </c:pt>
              </c:numCache>
            </c:numRef>
          </c:val>
        </c:ser>
        <c:marker val="1"/>
        <c:axId val="191515648"/>
        <c:axId val="191529728"/>
      </c:lineChart>
      <c:catAx>
        <c:axId val="191515648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crossAx val="191529728"/>
        <c:crosses val="autoZero"/>
        <c:auto val="1"/>
        <c:lblAlgn val="ctr"/>
        <c:lblOffset val="100"/>
      </c:catAx>
      <c:valAx>
        <c:axId val="1915297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</a:p>
            </c:rich>
          </c:tx>
        </c:title>
        <c:numFmt formatCode="#,##0;[Red]\-#,##0" sourceLinked="1"/>
        <c:majorTickMark val="none"/>
        <c:tickLblPos val="nextTo"/>
        <c:crossAx val="19151564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0"/>
          <c:order val="0"/>
          <c:tx>
            <c:strRef>
              <c:f>'５．企画・改良した商品の売上'!$B$21</c:f>
              <c:strCache>
                <c:ptCount val="1"/>
                <c:pt idx="0">
                  <c:v>企画・改良前</c:v>
                </c:pt>
              </c:strCache>
            </c:strRef>
          </c:tx>
          <c:marker>
            <c:symbol val="none"/>
          </c:marker>
          <c:cat>
            <c:strRef>
              <c:f>'５．企画・改良した商品の売上'!$E$6:$P$6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'５．企画・改良した商品の売上'!$E$21:$P$21</c:f>
              <c:numCache>
                <c:formatCode>General</c:formatCode>
                <c:ptCount val="12"/>
                <c:pt idx="0">
                  <c:v>979953.39750796766</c:v>
                </c:pt>
                <c:pt idx="1">
                  <c:v>975049.2889779635</c:v>
                </c:pt>
                <c:pt idx="2">
                  <c:v>1048592.572382401</c:v>
                </c:pt>
                <c:pt idx="3">
                  <c:v>1058388.5597453269</c:v>
                </c:pt>
                <c:pt idx="4">
                  <c:v>931120.21705832612</c:v>
                </c:pt>
                <c:pt idx="5">
                  <c:v>857271.19122683117</c:v>
                </c:pt>
                <c:pt idx="6">
                  <c:v>872246.45530411298</c:v>
                </c:pt>
                <c:pt idx="7">
                  <c:v>725453.40122521343</c:v>
                </c:pt>
              </c:numCache>
            </c:numRef>
          </c:val>
        </c:ser>
        <c:ser>
          <c:idx val="1"/>
          <c:order val="1"/>
          <c:tx>
            <c:strRef>
              <c:f>'５．企画・改良した商品の売上'!$B$22</c:f>
              <c:strCache>
                <c:ptCount val="1"/>
                <c:pt idx="0">
                  <c:v>企画・改良後</c:v>
                </c:pt>
              </c:strCache>
            </c:strRef>
          </c:tx>
          <c:marker>
            <c:symbol val="none"/>
          </c:marker>
          <c:cat>
            <c:strRef>
              <c:f>'５．企画・改良した商品の売上'!$E$6:$P$6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'５．企画・改良した商品の売上'!$E$22:$P$22</c:f>
              <c:numCache>
                <c:formatCode>General</c:formatCode>
                <c:ptCount val="12"/>
                <c:pt idx="7">
                  <c:v>725453.40122521343</c:v>
                </c:pt>
                <c:pt idx="8">
                  <c:v>912500.50325051777</c:v>
                </c:pt>
                <c:pt idx="9">
                  <c:v>1028792.6928061502</c:v>
                </c:pt>
                <c:pt idx="10">
                  <c:v>948223.44842792896</c:v>
                </c:pt>
                <c:pt idx="11">
                  <c:v>995234.40401230683</c:v>
                </c:pt>
              </c:numCache>
            </c:numRef>
          </c:val>
        </c:ser>
        <c:ser>
          <c:idx val="2"/>
          <c:order val="2"/>
          <c:tx>
            <c:strRef>
              <c:f>'５．企画・改良した商品の売上'!$B$23</c:f>
              <c:strCache>
                <c:ptCount val="1"/>
                <c:pt idx="0">
                  <c:v>全体</c:v>
                </c:pt>
              </c:strCache>
            </c:strRef>
          </c:tx>
          <c:marker>
            <c:symbol val="none"/>
          </c:marker>
          <c:val>
            <c:numRef>
              <c:f>'５．企画・改良した商品の売上'!$E$23:$P$23</c:f>
              <c:numCache>
                <c:formatCode>General</c:formatCode>
                <c:ptCount val="12"/>
                <c:pt idx="0">
                  <c:v>1113332.0139923955</c:v>
                </c:pt>
                <c:pt idx="1">
                  <c:v>1257388.3163040706</c:v>
                </c:pt>
                <c:pt idx="2">
                  <c:v>1198928.6899816352</c:v>
                </c:pt>
                <c:pt idx="3">
                  <c:v>1285111.1883740127</c:v>
                </c:pt>
                <c:pt idx="4">
                  <c:v>1087463.4893225671</c:v>
                </c:pt>
                <c:pt idx="5">
                  <c:v>1217953.5374303099</c:v>
                </c:pt>
                <c:pt idx="6">
                  <c:v>1307234.6881721015</c:v>
                </c:pt>
                <c:pt idx="7">
                  <c:v>1695389.7134698208</c:v>
                </c:pt>
                <c:pt idx="8">
                  <c:v>1202631.3297699434</c:v>
                </c:pt>
                <c:pt idx="9">
                  <c:v>1207800.796195566</c:v>
                </c:pt>
                <c:pt idx="10">
                  <c:v>1342818.4794655449</c:v>
                </c:pt>
                <c:pt idx="11">
                  <c:v>1218419.7733480528</c:v>
                </c:pt>
              </c:numCache>
            </c:numRef>
          </c:val>
        </c:ser>
        <c:marker val="1"/>
        <c:axId val="193796352"/>
        <c:axId val="193810432"/>
      </c:lineChart>
      <c:catAx>
        <c:axId val="193796352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crossAx val="193810432"/>
        <c:crosses val="autoZero"/>
        <c:auto val="1"/>
        <c:lblAlgn val="ctr"/>
        <c:lblOffset val="100"/>
      </c:catAx>
      <c:valAx>
        <c:axId val="193810432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General" sourceLinked="1"/>
        <c:majorTickMark val="none"/>
        <c:tickLblPos val="none"/>
        <c:crossAx val="1937963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17</xdr:col>
      <xdr:colOff>457200</xdr:colOff>
      <xdr:row>22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8</xdr:row>
      <xdr:rowOff>0</xdr:rowOff>
    </xdr:from>
    <xdr:to>
      <xdr:col>38</xdr:col>
      <xdr:colOff>457200</xdr:colOff>
      <xdr:row>23</xdr:row>
      <xdr:rowOff>152400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8</xdr:row>
      <xdr:rowOff>0</xdr:rowOff>
    </xdr:from>
    <xdr:to>
      <xdr:col>50</xdr:col>
      <xdr:colOff>457200</xdr:colOff>
      <xdr:row>23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457200</xdr:colOff>
      <xdr:row>25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90</xdr:row>
      <xdr:rowOff>0</xdr:rowOff>
    </xdr:from>
    <xdr:to>
      <xdr:col>16</xdr:col>
      <xdr:colOff>457200</xdr:colOff>
      <xdr:row>106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90</xdr:row>
      <xdr:rowOff>0</xdr:rowOff>
    </xdr:from>
    <xdr:to>
      <xdr:col>24</xdr:col>
      <xdr:colOff>457200</xdr:colOff>
      <xdr:row>106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6</xdr:col>
      <xdr:colOff>409575</xdr:colOff>
      <xdr:row>35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13</xdr:col>
      <xdr:colOff>400050</xdr:colOff>
      <xdr:row>35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6</xdr:col>
      <xdr:colOff>409575</xdr:colOff>
      <xdr:row>40</xdr:row>
      <xdr:rowOff>0</xdr:rowOff>
    </xdr:to>
    <xdr:graphicFrame macro="">
      <xdr:nvGraphicFramePr>
        <xdr:cNvPr id="18" name="グラフ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17</xdr:col>
      <xdr:colOff>457200</xdr:colOff>
      <xdr:row>21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7</xdr:col>
      <xdr:colOff>171450</xdr:colOff>
      <xdr:row>33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17</xdr:row>
      <xdr:rowOff>0</xdr:rowOff>
    </xdr:from>
    <xdr:to>
      <xdr:col>14</xdr:col>
      <xdr:colOff>438150</xdr:colOff>
      <xdr:row>33</xdr:row>
      <xdr:rowOff>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/>
  </sheetViews>
  <sheetFormatPr defaultRowHeight="13.5"/>
  <cols>
    <col min="1" max="1" width="3.125" customWidth="1"/>
  </cols>
  <sheetData>
    <row r="1" spans="1:10">
      <c r="A1" s="67" t="s">
        <v>324</v>
      </c>
    </row>
    <row r="3" spans="1:10">
      <c r="A3" t="s">
        <v>302</v>
      </c>
    </row>
    <row r="4" spans="1:10">
      <c r="A4" s="13" t="s">
        <v>37</v>
      </c>
    </row>
    <row r="6" spans="1:10">
      <c r="B6" t="s">
        <v>36</v>
      </c>
    </row>
    <row r="7" spans="1:10">
      <c r="A7" s="12"/>
      <c r="B7" s="61" t="s">
        <v>8</v>
      </c>
      <c r="C7" s="62" t="s">
        <v>9</v>
      </c>
      <c r="D7" s="62" t="s">
        <v>10</v>
      </c>
      <c r="E7" s="4" t="s">
        <v>0</v>
      </c>
      <c r="F7" s="4" t="s">
        <v>1</v>
      </c>
      <c r="G7" s="4" t="s">
        <v>2</v>
      </c>
      <c r="H7" s="4" t="s">
        <v>3</v>
      </c>
      <c r="I7" s="4" t="s">
        <v>4</v>
      </c>
      <c r="J7" s="4" t="s">
        <v>5</v>
      </c>
    </row>
    <row r="8" spans="1:10">
      <c r="A8" s="11" t="s">
        <v>28</v>
      </c>
      <c r="B8" s="5" t="s">
        <v>6</v>
      </c>
      <c r="C8" s="5" t="s">
        <v>6</v>
      </c>
      <c r="D8" s="5" t="s">
        <v>7</v>
      </c>
      <c r="E8" s="9">
        <v>813602</v>
      </c>
      <c r="F8" s="9">
        <v>1721</v>
      </c>
      <c r="G8" s="9">
        <v>1138</v>
      </c>
      <c r="H8" s="10">
        <v>1138</v>
      </c>
      <c r="I8" s="10">
        <v>715</v>
      </c>
      <c r="J8" s="10">
        <v>715</v>
      </c>
    </row>
    <row r="9" spans="1:10">
      <c r="A9" s="11" t="s">
        <v>29</v>
      </c>
      <c r="B9" s="5" t="s">
        <v>6</v>
      </c>
      <c r="C9" s="5" t="s">
        <v>7</v>
      </c>
      <c r="D9" s="5" t="s">
        <v>7</v>
      </c>
      <c r="E9" s="9">
        <v>778206</v>
      </c>
      <c r="F9" s="9">
        <v>1602</v>
      </c>
      <c r="G9" s="9">
        <v>1097</v>
      </c>
      <c r="H9" s="10">
        <v>1097</v>
      </c>
      <c r="I9" s="10">
        <v>709</v>
      </c>
      <c r="J9" s="10">
        <v>709</v>
      </c>
    </row>
    <row r="10" spans="1:10">
      <c r="A10" s="11" t="s">
        <v>30</v>
      </c>
      <c r="B10" s="5" t="s">
        <v>6</v>
      </c>
      <c r="C10" s="5" t="s">
        <v>6</v>
      </c>
      <c r="D10" s="5" t="s">
        <v>6</v>
      </c>
      <c r="E10" s="9">
        <v>771038</v>
      </c>
      <c r="F10" s="9">
        <v>2798</v>
      </c>
      <c r="G10" s="9">
        <v>1356</v>
      </c>
      <c r="H10" s="10">
        <v>1368</v>
      </c>
      <c r="I10" s="10">
        <v>569</v>
      </c>
      <c r="J10" s="10">
        <v>564</v>
      </c>
    </row>
    <row r="11" spans="1:10">
      <c r="A11" s="11" t="s">
        <v>31</v>
      </c>
      <c r="B11" s="5" t="s">
        <v>6</v>
      </c>
      <c r="C11" s="5" t="s">
        <v>7</v>
      </c>
      <c r="D11" s="5" t="s">
        <v>6</v>
      </c>
      <c r="E11" s="9">
        <v>694045</v>
      </c>
      <c r="F11" s="9">
        <v>2506</v>
      </c>
      <c r="G11" s="9">
        <v>1343</v>
      </c>
      <c r="H11" s="10">
        <v>1349</v>
      </c>
      <c r="I11" s="10">
        <v>517</v>
      </c>
      <c r="J11" s="10">
        <v>514</v>
      </c>
    </row>
    <row r="12" spans="1:10">
      <c r="A12" s="11" t="s">
        <v>32</v>
      </c>
      <c r="B12" s="5" t="s">
        <v>7</v>
      </c>
      <c r="C12" s="5" t="s">
        <v>6</v>
      </c>
      <c r="D12" s="5" t="s">
        <v>7</v>
      </c>
      <c r="E12" s="9">
        <v>339506</v>
      </c>
      <c r="F12" s="9">
        <v>742</v>
      </c>
      <c r="G12" s="9">
        <v>212</v>
      </c>
      <c r="H12" s="10">
        <v>535</v>
      </c>
      <c r="I12" s="10">
        <v>1601</v>
      </c>
      <c r="J12" s="10">
        <v>635</v>
      </c>
    </row>
    <row r="13" spans="1:10">
      <c r="A13" s="11" t="s">
        <v>33</v>
      </c>
      <c r="B13" s="5" t="s">
        <v>7</v>
      </c>
      <c r="C13" s="5" t="s">
        <v>6</v>
      </c>
      <c r="D13" s="5" t="s">
        <v>6</v>
      </c>
      <c r="E13" s="9">
        <v>238845</v>
      </c>
      <c r="F13" s="9">
        <v>781</v>
      </c>
      <c r="G13" s="9">
        <v>184</v>
      </c>
      <c r="H13" s="10">
        <v>447</v>
      </c>
      <c r="I13" s="10">
        <v>1298</v>
      </c>
      <c r="J13" s="10">
        <v>534</v>
      </c>
    </row>
    <row r="14" spans="1:10">
      <c r="A14" s="11" t="s">
        <v>34</v>
      </c>
      <c r="B14" s="5" t="s">
        <v>7</v>
      </c>
      <c r="C14" s="5" t="s">
        <v>7</v>
      </c>
      <c r="D14" s="5" t="s">
        <v>6</v>
      </c>
      <c r="E14" s="9">
        <v>176560</v>
      </c>
      <c r="F14" s="9">
        <v>652</v>
      </c>
      <c r="G14" s="9">
        <v>135</v>
      </c>
      <c r="H14" s="10">
        <v>370</v>
      </c>
      <c r="I14" s="10">
        <v>1308</v>
      </c>
      <c r="J14" s="10">
        <v>477</v>
      </c>
    </row>
    <row r="15" spans="1:10">
      <c r="A15" s="11" t="s">
        <v>35</v>
      </c>
      <c r="B15" s="5" t="s">
        <v>7</v>
      </c>
      <c r="C15" s="5" t="s">
        <v>7</v>
      </c>
      <c r="D15" s="5" t="s">
        <v>7</v>
      </c>
      <c r="E15" s="9">
        <v>166574</v>
      </c>
      <c r="F15" s="9">
        <v>329</v>
      </c>
      <c r="G15" s="9">
        <v>114</v>
      </c>
      <c r="H15" s="10">
        <v>258</v>
      </c>
      <c r="I15" s="10">
        <v>1461</v>
      </c>
      <c r="J15" s="10">
        <v>646</v>
      </c>
    </row>
    <row r="16" spans="1:10">
      <c r="E16" s="3"/>
      <c r="F16" s="3"/>
      <c r="G16" s="3"/>
    </row>
    <row r="17" spans="5:7">
      <c r="E17" s="3"/>
      <c r="F17" s="3"/>
      <c r="G17" s="3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L16"/>
  <sheetViews>
    <sheetView workbookViewId="0"/>
  </sheetViews>
  <sheetFormatPr defaultRowHeight="13.5"/>
  <cols>
    <col min="1" max="1" width="3.125" customWidth="1"/>
    <col min="5" max="6" width="9.25" bestFit="1" customWidth="1"/>
    <col min="7" max="10" width="9.125" bestFit="1" customWidth="1"/>
  </cols>
  <sheetData>
    <row r="2" spans="1:12">
      <c r="A2" t="s">
        <v>310</v>
      </c>
    </row>
    <row r="3" spans="1:12">
      <c r="A3" s="13" t="s">
        <v>37</v>
      </c>
    </row>
    <row r="5" spans="1:12">
      <c r="B5" t="s">
        <v>36</v>
      </c>
    </row>
    <row r="6" spans="1:12">
      <c r="A6" s="12"/>
      <c r="B6" s="61" t="s">
        <v>8</v>
      </c>
      <c r="C6" s="62" t="s">
        <v>9</v>
      </c>
      <c r="D6" s="62" t="s">
        <v>10</v>
      </c>
      <c r="E6" s="4" t="s">
        <v>294</v>
      </c>
      <c r="F6" s="4" t="s">
        <v>295</v>
      </c>
      <c r="G6" s="4" t="s">
        <v>296</v>
      </c>
      <c r="H6" s="4" t="s">
        <v>297</v>
      </c>
      <c r="I6" s="4" t="s">
        <v>298</v>
      </c>
      <c r="J6" s="4" t="s">
        <v>299</v>
      </c>
      <c r="K6" s="4" t="s">
        <v>13</v>
      </c>
      <c r="L6" s="4" t="s">
        <v>118</v>
      </c>
    </row>
    <row r="7" spans="1:12">
      <c r="A7" s="11" t="s">
        <v>28</v>
      </c>
      <c r="B7" s="5" t="s">
        <v>6</v>
      </c>
      <c r="C7" s="5" t="s">
        <v>6</v>
      </c>
      <c r="D7" s="5" t="s">
        <v>6</v>
      </c>
      <c r="E7" s="10">
        <v>1145247</v>
      </c>
      <c r="F7" s="10">
        <v>1292347</v>
      </c>
      <c r="G7" s="9">
        <v>777889</v>
      </c>
      <c r="H7" s="9">
        <v>942369</v>
      </c>
      <c r="I7" s="10">
        <v>960010</v>
      </c>
      <c r="J7" s="10">
        <v>395690</v>
      </c>
      <c r="K7" s="25">
        <f>AVERAGE(E7:J7)</f>
        <v>918925.33333333337</v>
      </c>
      <c r="L7" s="25">
        <f>STDEV(E7:J7)</f>
        <v>311951.68044084427</v>
      </c>
    </row>
    <row r="8" spans="1:12">
      <c r="A8" s="11" t="s">
        <v>29</v>
      </c>
      <c r="B8" s="5" t="s">
        <v>6</v>
      </c>
      <c r="C8" s="5" t="s">
        <v>6</v>
      </c>
      <c r="D8" s="5" t="s">
        <v>7</v>
      </c>
      <c r="E8" s="10">
        <v>1016354</v>
      </c>
      <c r="F8" s="10">
        <v>1436987</v>
      </c>
      <c r="G8" s="9">
        <v>813368</v>
      </c>
      <c r="H8" s="9">
        <v>948022</v>
      </c>
      <c r="I8" s="10">
        <v>973325</v>
      </c>
      <c r="J8" s="10">
        <v>412360</v>
      </c>
      <c r="K8" s="25">
        <f t="shared" ref="K8:K14" si="0">AVERAGE(E8:J8)</f>
        <v>933402.66666666663</v>
      </c>
      <c r="L8" s="25">
        <f t="shared" ref="L8:L14" si="1">STDEV(E8:J8)</f>
        <v>331113.0936025735</v>
      </c>
    </row>
    <row r="9" spans="1:12">
      <c r="A9" s="11" t="s">
        <v>30</v>
      </c>
      <c r="B9" s="5" t="s">
        <v>6</v>
      </c>
      <c r="C9" s="5" t="s">
        <v>7</v>
      </c>
      <c r="D9" s="5" t="s">
        <v>6</v>
      </c>
      <c r="E9" s="10">
        <v>275789</v>
      </c>
      <c r="F9" s="10">
        <v>244678</v>
      </c>
      <c r="G9" s="9">
        <v>690147</v>
      </c>
      <c r="H9" s="9">
        <v>465044</v>
      </c>
      <c r="I9" s="10">
        <v>183624</v>
      </c>
      <c r="J9" s="10">
        <v>214825</v>
      </c>
      <c r="K9" s="25">
        <f t="shared" si="0"/>
        <v>345684.5</v>
      </c>
      <c r="L9" s="25">
        <f t="shared" si="1"/>
        <v>195640.79968631288</v>
      </c>
    </row>
    <row r="10" spans="1:12">
      <c r="A10" s="11" t="s">
        <v>31</v>
      </c>
      <c r="B10" s="5" t="s">
        <v>6</v>
      </c>
      <c r="C10" s="5" t="s">
        <v>7</v>
      </c>
      <c r="D10" s="5" t="s">
        <v>7</v>
      </c>
      <c r="E10" s="10">
        <v>259124</v>
      </c>
      <c r="F10" s="10">
        <v>261235</v>
      </c>
      <c r="G10" s="9">
        <v>770569</v>
      </c>
      <c r="H10" s="9">
        <v>440499</v>
      </c>
      <c r="I10" s="10">
        <v>192189</v>
      </c>
      <c r="J10" s="10">
        <v>225873</v>
      </c>
      <c r="K10" s="25">
        <f t="shared" si="0"/>
        <v>358248.16666666669</v>
      </c>
      <c r="L10" s="25">
        <f t="shared" si="1"/>
        <v>219594.92512024651</v>
      </c>
    </row>
    <row r="11" spans="1:12">
      <c r="A11" s="11" t="s">
        <v>32</v>
      </c>
      <c r="B11" s="5" t="s">
        <v>7</v>
      </c>
      <c r="C11" s="5" t="s">
        <v>117</v>
      </c>
      <c r="D11" s="5" t="s">
        <v>6</v>
      </c>
      <c r="E11" s="10">
        <v>330348</v>
      </c>
      <c r="F11" s="10">
        <v>386545</v>
      </c>
      <c r="G11" s="9">
        <v>238045</v>
      </c>
      <c r="H11" s="9">
        <v>256941</v>
      </c>
      <c r="I11" s="10">
        <v>198721</v>
      </c>
      <c r="J11" s="10">
        <v>76963</v>
      </c>
      <c r="K11" s="25">
        <f t="shared" si="0"/>
        <v>247927.16666666666</v>
      </c>
      <c r="L11" s="25">
        <f t="shared" si="1"/>
        <v>107551.84518810759</v>
      </c>
    </row>
    <row r="12" spans="1:12">
      <c r="A12" s="11" t="s">
        <v>33</v>
      </c>
      <c r="B12" s="5" t="s">
        <v>7</v>
      </c>
      <c r="C12" s="5" t="s">
        <v>6</v>
      </c>
      <c r="D12" s="5" t="s">
        <v>7</v>
      </c>
      <c r="E12" s="10">
        <v>305014</v>
      </c>
      <c r="F12" s="10">
        <v>330678</v>
      </c>
      <c r="G12" s="9">
        <v>333024</v>
      </c>
      <c r="H12" s="9">
        <v>203144</v>
      </c>
      <c r="I12" s="10">
        <v>206932</v>
      </c>
      <c r="J12" s="10">
        <v>53774</v>
      </c>
      <c r="K12" s="25">
        <f t="shared" si="0"/>
        <v>238761</v>
      </c>
      <c r="L12" s="25">
        <f t="shared" si="1"/>
        <v>107912.5147200268</v>
      </c>
    </row>
    <row r="13" spans="1:12">
      <c r="A13" s="11" t="s">
        <v>34</v>
      </c>
      <c r="B13" s="5" t="s">
        <v>7</v>
      </c>
      <c r="C13" s="5" t="s">
        <v>7</v>
      </c>
      <c r="D13" s="5" t="s">
        <v>6</v>
      </c>
      <c r="E13" s="10">
        <v>33687</v>
      </c>
      <c r="F13" s="10">
        <v>40214</v>
      </c>
      <c r="G13" s="9">
        <v>176978</v>
      </c>
      <c r="H13" s="9">
        <v>190436</v>
      </c>
      <c r="I13" s="10">
        <v>64622</v>
      </c>
      <c r="J13" s="10">
        <v>38010</v>
      </c>
      <c r="K13" s="25">
        <f t="shared" si="0"/>
        <v>90657.833333333328</v>
      </c>
      <c r="L13" s="25">
        <f t="shared" si="1"/>
        <v>73002.423056818239</v>
      </c>
    </row>
    <row r="14" spans="1:12">
      <c r="A14" s="11" t="s">
        <v>35</v>
      </c>
      <c r="B14" s="5" t="s">
        <v>7</v>
      </c>
      <c r="C14" s="5" t="s">
        <v>7</v>
      </c>
      <c r="D14" s="5" t="s">
        <v>7</v>
      </c>
      <c r="E14" s="10">
        <v>58745</v>
      </c>
      <c r="F14" s="10">
        <v>66987</v>
      </c>
      <c r="G14" s="9">
        <v>166985</v>
      </c>
      <c r="H14" s="9">
        <v>145841</v>
      </c>
      <c r="I14" s="10">
        <v>65987</v>
      </c>
      <c r="J14" s="10">
        <v>52009</v>
      </c>
      <c r="K14" s="25">
        <f t="shared" si="0"/>
        <v>92759</v>
      </c>
      <c r="L14" s="25">
        <f t="shared" si="1"/>
        <v>50051.270641213494</v>
      </c>
    </row>
    <row r="15" spans="1:12">
      <c r="E15" s="3"/>
      <c r="F15" s="3"/>
      <c r="G15" s="3"/>
    </row>
    <row r="16" spans="1:12">
      <c r="A16" s="22" t="s">
        <v>311</v>
      </c>
      <c r="I16" t="s">
        <v>312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E70"/>
  <sheetViews>
    <sheetView workbookViewId="0"/>
  </sheetViews>
  <sheetFormatPr defaultRowHeight="13.5"/>
  <cols>
    <col min="3" max="3" width="9.25" bestFit="1" customWidth="1"/>
    <col min="4" max="18" width="9.125" bestFit="1" customWidth="1"/>
    <col min="24" max="24" width="3.125" customWidth="1"/>
    <col min="26" max="26" width="15.625" customWidth="1"/>
    <col min="27" max="27" width="9.25" bestFit="1" customWidth="1"/>
    <col min="28" max="30" width="9.125" bestFit="1" customWidth="1"/>
  </cols>
  <sheetData>
    <row r="2" spans="1:31">
      <c r="A2" t="s">
        <v>303</v>
      </c>
    </row>
    <row r="3" spans="1:31">
      <c r="A3" t="s">
        <v>233</v>
      </c>
    </row>
    <row r="5" spans="1:31">
      <c r="T5" t="s">
        <v>259</v>
      </c>
    </row>
    <row r="6" spans="1:31">
      <c r="T6" t="s">
        <v>11</v>
      </c>
    </row>
    <row r="7" spans="1:31">
      <c r="C7" s="1" t="s">
        <v>13</v>
      </c>
      <c r="T7" t="s">
        <v>12</v>
      </c>
    </row>
    <row r="8" spans="1:31">
      <c r="A8" t="s">
        <v>234</v>
      </c>
      <c r="C8" s="6">
        <f>AVERAGE(C11:C1048576)</f>
        <v>124694.88333333333</v>
      </c>
      <c r="E8" t="s">
        <v>14</v>
      </c>
      <c r="Q8" t="s">
        <v>15</v>
      </c>
      <c r="R8" t="s">
        <v>15</v>
      </c>
      <c r="U8" t="s">
        <v>16</v>
      </c>
      <c r="V8" t="s">
        <v>16</v>
      </c>
      <c r="Y8" t="s">
        <v>260</v>
      </c>
    </row>
    <row r="9" spans="1:31" ht="14.25" thickBot="1">
      <c r="A9" s="2" t="s">
        <v>17</v>
      </c>
      <c r="B9" s="2" t="s">
        <v>18</v>
      </c>
      <c r="C9" s="2" t="s">
        <v>0</v>
      </c>
      <c r="D9" s="2" t="s">
        <v>1</v>
      </c>
      <c r="E9" s="2" t="s">
        <v>232</v>
      </c>
      <c r="F9" s="2" t="s">
        <v>231</v>
      </c>
      <c r="G9" s="2" t="s">
        <v>230</v>
      </c>
      <c r="H9" s="2" t="s">
        <v>229</v>
      </c>
      <c r="I9" s="2" t="s">
        <v>228</v>
      </c>
      <c r="J9" s="2" t="s">
        <v>227</v>
      </c>
      <c r="K9" s="2" t="s">
        <v>226</v>
      </c>
      <c r="L9" s="2" t="s">
        <v>225</v>
      </c>
      <c r="M9" s="2" t="s">
        <v>224</v>
      </c>
      <c r="N9" s="2" t="s">
        <v>223</v>
      </c>
      <c r="O9" s="2" t="s">
        <v>222</v>
      </c>
      <c r="P9" s="2" t="s">
        <v>221</v>
      </c>
      <c r="Q9" s="1" t="s">
        <v>253</v>
      </c>
      <c r="R9" s="1" t="s">
        <v>254</v>
      </c>
      <c r="S9" s="1" t="s">
        <v>118</v>
      </c>
      <c r="T9" s="1" t="s">
        <v>22</v>
      </c>
      <c r="U9" s="1" t="s">
        <v>256</v>
      </c>
      <c r="V9" s="1" t="s">
        <v>257</v>
      </c>
      <c r="X9" s="1"/>
      <c r="Y9" s="7"/>
      <c r="Z9" s="7"/>
      <c r="AA9" s="7"/>
      <c r="AB9" s="7"/>
      <c r="AC9" s="7"/>
      <c r="AD9" s="7"/>
      <c r="AE9" s="7"/>
    </row>
    <row r="10" spans="1:31" ht="14.25" thickBot="1">
      <c r="A10" s="2"/>
      <c r="B10" s="2"/>
      <c r="C10" s="2"/>
      <c r="D10" s="8"/>
      <c r="E10" s="29">
        <v>1</v>
      </c>
      <c r="F10" s="30">
        <v>2</v>
      </c>
      <c r="G10" s="30">
        <v>3</v>
      </c>
      <c r="H10" s="30">
        <v>4</v>
      </c>
      <c r="I10" s="30">
        <v>5</v>
      </c>
      <c r="J10" s="30">
        <v>6</v>
      </c>
      <c r="K10" s="30">
        <v>7</v>
      </c>
      <c r="L10" s="30">
        <v>8</v>
      </c>
      <c r="M10" s="30">
        <v>9</v>
      </c>
      <c r="N10" s="30">
        <v>10</v>
      </c>
      <c r="O10" s="30">
        <v>11</v>
      </c>
      <c r="P10" s="31">
        <v>12</v>
      </c>
      <c r="Q10" s="1"/>
      <c r="R10" s="1" t="s">
        <v>255</v>
      </c>
      <c r="S10" s="1"/>
      <c r="T10" s="1"/>
      <c r="U10" s="1"/>
      <c r="V10" s="1"/>
      <c r="X10" s="26"/>
      <c r="Y10" s="27" t="s">
        <v>17</v>
      </c>
      <c r="Z10" s="27" t="s">
        <v>18</v>
      </c>
      <c r="AA10" s="27" t="s">
        <v>0</v>
      </c>
      <c r="AB10" s="27" t="s">
        <v>1</v>
      </c>
      <c r="AC10" s="27" t="s">
        <v>253</v>
      </c>
      <c r="AD10" s="27" t="s">
        <v>258</v>
      </c>
      <c r="AE10" s="27" t="s">
        <v>118</v>
      </c>
    </row>
    <row r="11" spans="1:31">
      <c r="A11">
        <v>7401</v>
      </c>
      <c r="B11" t="s">
        <v>132</v>
      </c>
      <c r="C11" s="28">
        <v>1558089</v>
      </c>
      <c r="D11" s="28">
        <v>5211</v>
      </c>
      <c r="E11" s="28">
        <v>156078</v>
      </c>
      <c r="F11" s="28">
        <v>98371</v>
      </c>
      <c r="G11" s="28">
        <v>101959</v>
      </c>
      <c r="H11" s="28">
        <v>136643</v>
      </c>
      <c r="I11" s="28">
        <v>127075</v>
      </c>
      <c r="J11" s="28">
        <v>106743</v>
      </c>
      <c r="K11" s="28">
        <v>136643</v>
      </c>
      <c r="L11" s="28">
        <v>175513</v>
      </c>
      <c r="M11" s="28">
        <v>183586</v>
      </c>
      <c r="N11" s="28">
        <v>129168</v>
      </c>
      <c r="O11" s="28">
        <v>108836</v>
      </c>
      <c r="P11" s="28">
        <v>97474</v>
      </c>
      <c r="Q11" s="28">
        <f>MAX(E11:P11)</f>
        <v>183586</v>
      </c>
      <c r="R11" s="28">
        <f t="shared" ref="R11:R17" si="0">Q11-P11</f>
        <v>86112</v>
      </c>
      <c r="S11">
        <f>STDEV(E11:P11)</f>
        <v>29470.465974429382</v>
      </c>
      <c r="T11">
        <f t="shared" ref="T11:T42" si="1">$C$8/C11</f>
        <v>8.003065507383296E-2</v>
      </c>
      <c r="U11" s="28">
        <f>ROUND(Q11*T11,0)</f>
        <v>14693</v>
      </c>
      <c r="V11" s="28">
        <f>ROUND(R11*T11,0)</f>
        <v>6892</v>
      </c>
      <c r="X11" s="23">
        <f>1</f>
        <v>1</v>
      </c>
      <c r="Y11" s="23">
        <v>7401</v>
      </c>
      <c r="Z11" s="23" t="s">
        <v>131</v>
      </c>
      <c r="AA11" s="10">
        <v>1558089</v>
      </c>
      <c r="AB11" s="10">
        <v>5211</v>
      </c>
      <c r="AC11" s="10">
        <v>183586</v>
      </c>
      <c r="AD11" s="10">
        <v>86112</v>
      </c>
      <c r="AE11" s="23">
        <v>29470.465974429382</v>
      </c>
    </row>
    <row r="12" spans="1:31">
      <c r="A12">
        <v>6841</v>
      </c>
      <c r="B12" t="s">
        <v>197</v>
      </c>
      <c r="C12" s="28">
        <v>319518</v>
      </c>
      <c r="D12" s="28">
        <v>582</v>
      </c>
      <c r="E12" s="28">
        <v>26352</v>
      </c>
      <c r="F12" s="28">
        <v>30744</v>
      </c>
      <c r="G12" s="28">
        <v>35136</v>
      </c>
      <c r="H12" s="28">
        <v>29646</v>
      </c>
      <c r="I12" s="28">
        <v>11529</v>
      </c>
      <c r="J12" s="28">
        <v>19764</v>
      </c>
      <c r="K12" s="28">
        <v>37881</v>
      </c>
      <c r="L12" s="28">
        <v>37332</v>
      </c>
      <c r="M12" s="28">
        <v>18666</v>
      </c>
      <c r="N12" s="28">
        <v>35136</v>
      </c>
      <c r="O12" s="28">
        <v>21411</v>
      </c>
      <c r="P12" s="28">
        <v>15921</v>
      </c>
      <c r="Q12" s="28">
        <f>MAX(E12:P12)</f>
        <v>37881</v>
      </c>
      <c r="R12" s="28">
        <f t="shared" si="0"/>
        <v>21960</v>
      </c>
      <c r="S12">
        <f t="shared" ref="S12:S70" si="2">STDEV(E12:P12)</f>
        <v>9007.3119842613523</v>
      </c>
      <c r="T12">
        <f t="shared" si="1"/>
        <v>0.39025933854535061</v>
      </c>
      <c r="U12" s="28">
        <f t="shared" ref="U12:U70" si="3">ROUND(Q12*T12,0)</f>
        <v>14783</v>
      </c>
      <c r="V12" s="28">
        <f t="shared" ref="V12:V70" si="4">ROUND(R12*T12,0)</f>
        <v>8570</v>
      </c>
      <c r="X12" s="23">
        <f>X11+1</f>
        <v>2</v>
      </c>
      <c r="Y12" s="23">
        <v>2579</v>
      </c>
      <c r="Z12" s="23" t="s">
        <v>135</v>
      </c>
      <c r="AA12" s="10">
        <v>786923</v>
      </c>
      <c r="AB12" s="10">
        <v>1577</v>
      </c>
      <c r="AC12" s="10">
        <v>96806</v>
      </c>
      <c r="AD12" s="10">
        <v>48403</v>
      </c>
      <c r="AE12" s="23">
        <v>17139.176884119937</v>
      </c>
    </row>
    <row r="13" spans="1:31">
      <c r="A13">
        <v>2579</v>
      </c>
      <c r="B13" t="s">
        <v>135</v>
      </c>
      <c r="C13" s="28">
        <v>786923</v>
      </c>
      <c r="D13" s="28">
        <v>1577</v>
      </c>
      <c r="E13" s="28">
        <v>52395</v>
      </c>
      <c r="F13" s="28">
        <v>48902</v>
      </c>
      <c r="G13" s="28">
        <v>53393</v>
      </c>
      <c r="H13" s="28">
        <v>63373</v>
      </c>
      <c r="I13" s="28">
        <v>66866</v>
      </c>
      <c r="J13" s="28">
        <v>91816</v>
      </c>
      <c r="K13" s="28">
        <v>96806</v>
      </c>
      <c r="L13" s="28">
        <v>86826</v>
      </c>
      <c r="M13" s="28">
        <v>65868</v>
      </c>
      <c r="N13" s="28">
        <v>60379</v>
      </c>
      <c r="O13" s="28">
        <v>51896</v>
      </c>
      <c r="P13" s="28">
        <v>48403</v>
      </c>
      <c r="Q13" s="28">
        <f t="shared" ref="Q13:Q70" si="5">MAX(E13:P13)</f>
        <v>96806</v>
      </c>
      <c r="R13" s="28">
        <f t="shared" si="0"/>
        <v>48403</v>
      </c>
      <c r="S13">
        <f t="shared" si="2"/>
        <v>17139.176884119937</v>
      </c>
      <c r="T13">
        <f t="shared" si="1"/>
        <v>0.15845881151438365</v>
      </c>
      <c r="U13" s="28">
        <f>ROUND(Q13*T13,0)</f>
        <v>15340</v>
      </c>
      <c r="V13" s="28">
        <f t="shared" si="4"/>
        <v>7670</v>
      </c>
      <c r="X13" s="23">
        <f t="shared" ref="X13:X70" si="6">X12+1</f>
        <v>3</v>
      </c>
      <c r="Y13" s="23">
        <v>3291</v>
      </c>
      <c r="Z13" s="23" t="s">
        <v>148</v>
      </c>
      <c r="AA13" s="10">
        <v>454589</v>
      </c>
      <c r="AB13" s="10">
        <v>911</v>
      </c>
      <c r="AC13" s="10">
        <v>57385</v>
      </c>
      <c r="AD13" s="10">
        <v>39920</v>
      </c>
      <c r="AE13" s="23">
        <v>12726.427067386796</v>
      </c>
    </row>
    <row r="14" spans="1:31">
      <c r="A14">
        <v>3654</v>
      </c>
      <c r="B14" t="s">
        <v>200</v>
      </c>
      <c r="C14" s="28">
        <v>284931</v>
      </c>
      <c r="D14" s="28">
        <v>519</v>
      </c>
      <c r="E14" s="28">
        <v>25803</v>
      </c>
      <c r="F14" s="28">
        <v>17568</v>
      </c>
      <c r="G14" s="28">
        <v>29646</v>
      </c>
      <c r="H14" s="28">
        <v>31842</v>
      </c>
      <c r="I14" s="28">
        <v>22509</v>
      </c>
      <c r="J14" s="28">
        <v>20862</v>
      </c>
      <c r="K14" s="28">
        <v>34038</v>
      </c>
      <c r="L14" s="28">
        <v>31293</v>
      </c>
      <c r="M14" s="28">
        <v>26352</v>
      </c>
      <c r="N14" s="28">
        <v>15372</v>
      </c>
      <c r="O14" s="28">
        <v>17019</v>
      </c>
      <c r="P14" s="28">
        <v>12627</v>
      </c>
      <c r="Q14" s="28">
        <f t="shared" si="5"/>
        <v>34038</v>
      </c>
      <c r="R14" s="28">
        <f t="shared" si="0"/>
        <v>21411</v>
      </c>
      <c r="S14">
        <f t="shared" si="2"/>
        <v>7143.235912067762</v>
      </c>
      <c r="T14">
        <f t="shared" si="1"/>
        <v>0.4376318594092371</v>
      </c>
      <c r="U14" s="28">
        <f t="shared" si="3"/>
        <v>14896</v>
      </c>
      <c r="V14" s="28">
        <f>ROUND(R14*T14,0)</f>
        <v>9370</v>
      </c>
      <c r="X14" s="23">
        <f t="shared" si="6"/>
        <v>4</v>
      </c>
      <c r="Y14" s="23">
        <v>6841</v>
      </c>
      <c r="Z14" s="23" t="s">
        <v>196</v>
      </c>
      <c r="AA14" s="10">
        <v>319518</v>
      </c>
      <c r="AB14" s="10">
        <v>582</v>
      </c>
      <c r="AC14" s="10">
        <v>37881</v>
      </c>
      <c r="AD14" s="10">
        <v>21960</v>
      </c>
      <c r="AE14" s="23">
        <v>9007.3119842613523</v>
      </c>
    </row>
    <row r="15" spans="1:31">
      <c r="A15">
        <v>2987</v>
      </c>
      <c r="B15" t="s">
        <v>137</v>
      </c>
      <c r="C15" s="28">
        <v>215069</v>
      </c>
      <c r="D15" s="28">
        <v>431</v>
      </c>
      <c r="E15" s="28">
        <v>18463</v>
      </c>
      <c r="F15" s="28">
        <v>16467</v>
      </c>
      <c r="G15" s="28">
        <v>13972</v>
      </c>
      <c r="H15" s="28">
        <v>15469</v>
      </c>
      <c r="I15" s="28">
        <v>20459</v>
      </c>
      <c r="J15" s="28">
        <v>22954</v>
      </c>
      <c r="K15" s="28">
        <v>24451</v>
      </c>
      <c r="L15" s="28">
        <v>26447</v>
      </c>
      <c r="M15" s="28">
        <v>16966</v>
      </c>
      <c r="N15" s="28">
        <v>16966</v>
      </c>
      <c r="O15" s="28">
        <v>12974</v>
      </c>
      <c r="P15" s="28">
        <v>9481</v>
      </c>
      <c r="Q15" s="28">
        <f t="shared" si="5"/>
        <v>26447</v>
      </c>
      <c r="R15" s="28">
        <f t="shared" si="0"/>
        <v>16966</v>
      </c>
      <c r="S15">
        <f t="shared" si="2"/>
        <v>4941.9478025706949</v>
      </c>
      <c r="T15">
        <f t="shared" si="1"/>
        <v>0.57979012936933416</v>
      </c>
      <c r="U15" s="28">
        <f t="shared" si="3"/>
        <v>15334</v>
      </c>
      <c r="V15" s="28">
        <f t="shared" si="4"/>
        <v>9837</v>
      </c>
      <c r="X15" s="23">
        <f t="shared" si="6"/>
        <v>5</v>
      </c>
      <c r="Y15" s="23">
        <v>3654</v>
      </c>
      <c r="Z15" s="23" t="s">
        <v>200</v>
      </c>
      <c r="AA15" s="10">
        <v>284931</v>
      </c>
      <c r="AB15" s="10">
        <v>519</v>
      </c>
      <c r="AC15" s="10">
        <v>34038</v>
      </c>
      <c r="AD15" s="10">
        <v>21411</v>
      </c>
      <c r="AE15" s="23">
        <v>7143.235912067762</v>
      </c>
    </row>
    <row r="16" spans="1:31">
      <c r="A16">
        <v>4587</v>
      </c>
      <c r="B16" t="s">
        <v>138</v>
      </c>
      <c r="C16" s="28">
        <v>167013</v>
      </c>
      <c r="D16" s="28">
        <v>1687</v>
      </c>
      <c r="E16" s="28">
        <v>11385</v>
      </c>
      <c r="F16" s="28">
        <v>14058</v>
      </c>
      <c r="G16" s="28">
        <v>15543</v>
      </c>
      <c r="H16" s="28">
        <v>16038</v>
      </c>
      <c r="I16" s="28">
        <v>13266</v>
      </c>
      <c r="J16" s="28">
        <v>16038</v>
      </c>
      <c r="K16" s="28">
        <v>17226</v>
      </c>
      <c r="L16" s="28">
        <v>18018</v>
      </c>
      <c r="M16" s="28">
        <v>13266</v>
      </c>
      <c r="N16" s="28">
        <v>12276</v>
      </c>
      <c r="O16" s="28">
        <v>10197</v>
      </c>
      <c r="P16" s="28">
        <v>9702</v>
      </c>
      <c r="Q16" s="28">
        <f>MAX(E16:P16)</f>
        <v>18018</v>
      </c>
      <c r="R16" s="28">
        <f t="shared" si="0"/>
        <v>8316</v>
      </c>
      <c r="S16">
        <f>STDEV(E16:P16)</f>
        <v>2713.3482544634776</v>
      </c>
      <c r="T16">
        <f t="shared" si="1"/>
        <v>0.74661782815309785</v>
      </c>
      <c r="U16" s="28">
        <f t="shared" si="3"/>
        <v>13453</v>
      </c>
      <c r="V16" s="28">
        <f t="shared" si="4"/>
        <v>6209</v>
      </c>
      <c r="X16" s="23">
        <f t="shared" si="6"/>
        <v>6</v>
      </c>
      <c r="Y16" s="23">
        <v>2586</v>
      </c>
      <c r="Z16" s="23" t="s">
        <v>165</v>
      </c>
      <c r="AA16" s="10">
        <v>259128</v>
      </c>
      <c r="AB16" s="10">
        <v>472</v>
      </c>
      <c r="AC16" s="10">
        <v>31293</v>
      </c>
      <c r="AD16" s="10">
        <v>21411</v>
      </c>
      <c r="AE16" s="23">
        <v>6471.9089638501273</v>
      </c>
    </row>
    <row r="17" spans="1:31">
      <c r="A17">
        <v>5598</v>
      </c>
      <c r="B17" t="s">
        <v>140</v>
      </c>
      <c r="C17" s="28">
        <v>36261</v>
      </c>
      <c r="D17" s="28">
        <v>79</v>
      </c>
      <c r="E17" s="28">
        <v>4131</v>
      </c>
      <c r="F17" s="28">
        <v>3213</v>
      </c>
      <c r="G17" s="28">
        <v>7344</v>
      </c>
      <c r="H17" s="28">
        <v>4131</v>
      </c>
      <c r="I17" s="28">
        <v>2295</v>
      </c>
      <c r="J17" s="28">
        <v>1836</v>
      </c>
      <c r="K17" s="28">
        <v>1836</v>
      </c>
      <c r="L17" s="28">
        <v>5967</v>
      </c>
      <c r="M17" s="28">
        <v>3213</v>
      </c>
      <c r="N17" s="28">
        <v>1836</v>
      </c>
      <c r="O17" s="28">
        <v>459</v>
      </c>
      <c r="P17" s="28">
        <v>0</v>
      </c>
      <c r="Q17" s="28">
        <f t="shared" si="5"/>
        <v>7344</v>
      </c>
      <c r="R17" s="28">
        <f t="shared" si="0"/>
        <v>7344</v>
      </c>
      <c r="S17">
        <f t="shared" si="2"/>
        <v>2139.141761845794</v>
      </c>
      <c r="T17">
        <f t="shared" si="1"/>
        <v>3.4388153479863579</v>
      </c>
      <c r="U17" s="28">
        <f t="shared" si="3"/>
        <v>25255</v>
      </c>
      <c r="V17" s="28">
        <f t="shared" si="4"/>
        <v>25255</v>
      </c>
      <c r="X17" s="23">
        <f t="shared" si="6"/>
        <v>7</v>
      </c>
      <c r="Y17" s="23">
        <v>2987</v>
      </c>
      <c r="Z17" s="23" t="s">
        <v>136</v>
      </c>
      <c r="AA17" s="10">
        <v>215069</v>
      </c>
      <c r="AB17" s="10">
        <v>431</v>
      </c>
      <c r="AC17" s="10">
        <v>26447</v>
      </c>
      <c r="AD17" s="10">
        <v>16966</v>
      </c>
      <c r="AE17" s="23">
        <v>4941.9478025706949</v>
      </c>
    </row>
    <row r="18" spans="1:31">
      <c r="A18">
        <v>3291</v>
      </c>
      <c r="B18" t="s">
        <v>148</v>
      </c>
      <c r="C18" s="28">
        <v>454589</v>
      </c>
      <c r="D18" s="28">
        <v>911</v>
      </c>
      <c r="E18" s="28">
        <v>26447</v>
      </c>
      <c r="F18" s="28">
        <v>30938</v>
      </c>
      <c r="G18" s="28">
        <v>33433</v>
      </c>
      <c r="H18" s="28">
        <v>42415</v>
      </c>
      <c r="I18" s="28">
        <v>43413</v>
      </c>
      <c r="J18" s="28">
        <v>57385</v>
      </c>
      <c r="K18" s="28">
        <v>56886</v>
      </c>
      <c r="L18" s="28">
        <v>47904</v>
      </c>
      <c r="M18" s="28">
        <v>43413</v>
      </c>
      <c r="N18" s="28">
        <v>30938</v>
      </c>
      <c r="O18" s="28">
        <v>23952</v>
      </c>
      <c r="P18" s="28">
        <v>17465</v>
      </c>
      <c r="Q18" s="28">
        <f t="shared" si="5"/>
        <v>57385</v>
      </c>
      <c r="R18" s="28">
        <f t="shared" ref="R18:R70" si="7">Q18-P18</f>
        <v>39920</v>
      </c>
      <c r="S18">
        <f t="shared" si="2"/>
        <v>12726.427067386796</v>
      </c>
      <c r="T18">
        <f t="shared" si="1"/>
        <v>0.27430246515717127</v>
      </c>
      <c r="U18" s="28">
        <f t="shared" si="3"/>
        <v>15741</v>
      </c>
      <c r="V18" s="28">
        <f t="shared" si="4"/>
        <v>10950</v>
      </c>
      <c r="X18" s="23">
        <f t="shared" si="6"/>
        <v>8</v>
      </c>
      <c r="Y18" s="23">
        <v>3562</v>
      </c>
      <c r="Z18" s="23" t="s">
        <v>202</v>
      </c>
      <c r="AA18" s="10">
        <v>310881</v>
      </c>
      <c r="AB18" s="10">
        <v>519</v>
      </c>
      <c r="AC18" s="10">
        <v>40133</v>
      </c>
      <c r="AD18" s="10">
        <v>11980</v>
      </c>
      <c r="AE18" s="23">
        <v>6436.8750905869056</v>
      </c>
    </row>
    <row r="19" spans="1:31">
      <c r="A19">
        <v>2507</v>
      </c>
      <c r="B19" t="s">
        <v>150</v>
      </c>
      <c r="C19" s="28">
        <v>44551</v>
      </c>
      <c r="D19" s="28">
        <v>149</v>
      </c>
      <c r="E19" s="28">
        <v>3588</v>
      </c>
      <c r="F19" s="28">
        <v>2691</v>
      </c>
      <c r="G19" s="28">
        <v>3887</v>
      </c>
      <c r="H19" s="28">
        <v>2093</v>
      </c>
      <c r="I19" s="28">
        <v>3887</v>
      </c>
      <c r="J19" s="28">
        <v>4485</v>
      </c>
      <c r="K19" s="28">
        <v>4186</v>
      </c>
      <c r="L19" s="28">
        <v>5083</v>
      </c>
      <c r="M19" s="28">
        <v>4485</v>
      </c>
      <c r="N19" s="28">
        <v>4186</v>
      </c>
      <c r="O19" s="28">
        <v>3588</v>
      </c>
      <c r="P19" s="28">
        <v>2392</v>
      </c>
      <c r="Q19" s="28">
        <f t="shared" si="5"/>
        <v>5083</v>
      </c>
      <c r="R19" s="28">
        <f t="shared" si="7"/>
        <v>2691</v>
      </c>
      <c r="S19">
        <f t="shared" si="2"/>
        <v>905.64145607944431</v>
      </c>
      <c r="T19">
        <f t="shared" si="1"/>
        <v>2.79892445362244</v>
      </c>
      <c r="U19" s="28">
        <f t="shared" si="3"/>
        <v>14227</v>
      </c>
      <c r="V19" s="28">
        <f t="shared" si="4"/>
        <v>7532</v>
      </c>
      <c r="X19" s="23">
        <f t="shared" si="6"/>
        <v>9</v>
      </c>
      <c r="Y19" s="23">
        <v>4608</v>
      </c>
      <c r="Z19" s="23" t="s">
        <v>217</v>
      </c>
      <c r="AA19" s="10">
        <v>255773</v>
      </c>
      <c r="AB19" s="10">
        <v>427</v>
      </c>
      <c r="AC19" s="10">
        <v>27554</v>
      </c>
      <c r="AD19" s="10">
        <v>10183</v>
      </c>
      <c r="AE19" s="23">
        <v>3927.5596508017661</v>
      </c>
    </row>
    <row r="20" spans="1:31">
      <c r="A20">
        <v>5690</v>
      </c>
      <c r="B20" t="s">
        <v>152</v>
      </c>
      <c r="C20" s="28">
        <v>14970</v>
      </c>
      <c r="D20" s="28">
        <v>30</v>
      </c>
      <c r="E20" s="28">
        <v>998</v>
      </c>
      <c r="F20" s="28">
        <v>0</v>
      </c>
      <c r="G20" s="28">
        <v>1497</v>
      </c>
      <c r="H20" s="28">
        <v>2495</v>
      </c>
      <c r="I20" s="28">
        <v>0</v>
      </c>
      <c r="J20" s="28">
        <v>499</v>
      </c>
      <c r="K20" s="28">
        <v>2994</v>
      </c>
      <c r="L20" s="28">
        <v>998</v>
      </c>
      <c r="M20" s="28">
        <v>3493</v>
      </c>
      <c r="N20" s="28">
        <v>998</v>
      </c>
      <c r="O20" s="28">
        <v>499</v>
      </c>
      <c r="P20" s="28">
        <v>499</v>
      </c>
      <c r="Q20" s="28">
        <f t="shared" si="5"/>
        <v>3493</v>
      </c>
      <c r="R20" s="28">
        <f t="shared" si="7"/>
        <v>2994</v>
      </c>
      <c r="S20">
        <f t="shared" si="2"/>
        <v>1155.6603385864803</v>
      </c>
      <c r="T20">
        <f t="shared" si="1"/>
        <v>8.3296515252727676</v>
      </c>
      <c r="U20" s="28">
        <f t="shared" si="3"/>
        <v>29095</v>
      </c>
      <c r="V20" s="28">
        <f t="shared" si="4"/>
        <v>24939</v>
      </c>
      <c r="X20" s="23">
        <f t="shared" si="6"/>
        <v>10</v>
      </c>
      <c r="Y20" s="23">
        <v>4589</v>
      </c>
      <c r="Z20" s="23" t="s">
        <v>198</v>
      </c>
      <c r="AA20" s="10">
        <v>153780</v>
      </c>
      <c r="AB20" s="10">
        <v>220</v>
      </c>
      <c r="AC20" s="10">
        <v>18873</v>
      </c>
      <c r="AD20" s="10">
        <v>9087</v>
      </c>
      <c r="AE20" s="23">
        <v>3832.4459789823759</v>
      </c>
    </row>
    <row r="21" spans="1:31">
      <c r="A21">
        <v>4873</v>
      </c>
      <c r="B21" t="s">
        <v>206</v>
      </c>
      <c r="C21" s="28">
        <v>3843</v>
      </c>
      <c r="D21" s="28">
        <v>7</v>
      </c>
      <c r="E21" s="28">
        <v>549</v>
      </c>
      <c r="F21" s="28">
        <v>0</v>
      </c>
      <c r="G21" s="28">
        <v>0</v>
      </c>
      <c r="H21" s="28">
        <v>1098</v>
      </c>
      <c r="I21" s="28">
        <v>0</v>
      </c>
      <c r="J21" s="28">
        <v>549</v>
      </c>
      <c r="K21" s="28">
        <v>1647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f t="shared" si="5"/>
        <v>1647</v>
      </c>
      <c r="R21" s="28">
        <f t="shared" si="7"/>
        <v>1647</v>
      </c>
      <c r="S21">
        <f t="shared" si="2"/>
        <v>546.91650102269648</v>
      </c>
      <c r="T21">
        <f t="shared" si="1"/>
        <v>32.447276433342005</v>
      </c>
      <c r="U21" s="28">
        <f t="shared" si="3"/>
        <v>53441</v>
      </c>
      <c r="V21" s="28">
        <f t="shared" si="4"/>
        <v>53441</v>
      </c>
      <c r="X21" s="23">
        <f t="shared" si="6"/>
        <v>11</v>
      </c>
      <c r="Y21" s="23">
        <v>4587</v>
      </c>
      <c r="Z21" s="23" t="s">
        <v>138</v>
      </c>
      <c r="AA21" s="10">
        <v>167013</v>
      </c>
      <c r="AB21" s="10">
        <v>1687</v>
      </c>
      <c r="AC21" s="10">
        <v>18018</v>
      </c>
      <c r="AD21" s="10">
        <v>8316</v>
      </c>
      <c r="AE21" s="23">
        <v>2713.3482544634776</v>
      </c>
    </row>
    <row r="22" spans="1:31">
      <c r="A22">
        <v>6589</v>
      </c>
      <c r="B22" t="s">
        <v>207</v>
      </c>
      <c r="C22" s="28">
        <v>68655</v>
      </c>
      <c r="D22" s="28">
        <v>345</v>
      </c>
      <c r="E22" s="28">
        <v>6169</v>
      </c>
      <c r="F22" s="28">
        <v>5572</v>
      </c>
      <c r="G22" s="28">
        <v>4776</v>
      </c>
      <c r="H22" s="28">
        <v>7164</v>
      </c>
      <c r="I22" s="28">
        <v>8159</v>
      </c>
      <c r="J22" s="28">
        <v>1990</v>
      </c>
      <c r="K22" s="28">
        <v>5174</v>
      </c>
      <c r="L22" s="28">
        <v>6766</v>
      </c>
      <c r="M22" s="28">
        <v>10149</v>
      </c>
      <c r="N22" s="28">
        <v>6368</v>
      </c>
      <c r="O22" s="28">
        <v>2985</v>
      </c>
      <c r="P22" s="28">
        <v>3383</v>
      </c>
      <c r="Q22" s="28">
        <f t="shared" si="5"/>
        <v>10149</v>
      </c>
      <c r="R22" s="28">
        <f t="shared" si="7"/>
        <v>6766</v>
      </c>
      <c r="S22">
        <f t="shared" si="2"/>
        <v>2284.9577328495798</v>
      </c>
      <c r="T22">
        <f t="shared" si="1"/>
        <v>1.8162534896705751</v>
      </c>
      <c r="U22" s="28">
        <f t="shared" si="3"/>
        <v>18433</v>
      </c>
      <c r="V22" s="28">
        <f t="shared" si="4"/>
        <v>12289</v>
      </c>
      <c r="X22" s="23">
        <f t="shared" si="6"/>
        <v>12</v>
      </c>
      <c r="Y22" s="23">
        <v>2599</v>
      </c>
      <c r="Z22" s="23" t="s">
        <v>210</v>
      </c>
      <c r="AA22" s="10">
        <v>34124</v>
      </c>
      <c r="AB22" s="10">
        <v>76</v>
      </c>
      <c r="AC22" s="10">
        <v>8531</v>
      </c>
      <c r="AD22" s="10">
        <v>8082</v>
      </c>
      <c r="AE22" s="23">
        <v>2549.5303429645564</v>
      </c>
    </row>
    <row r="23" spans="1:31">
      <c r="A23">
        <v>5844</v>
      </c>
      <c r="B23" t="s">
        <v>162</v>
      </c>
      <c r="C23" s="28">
        <v>76814</v>
      </c>
      <c r="D23" s="28">
        <v>386</v>
      </c>
      <c r="E23" s="28">
        <v>6169</v>
      </c>
      <c r="F23" s="28">
        <v>4776</v>
      </c>
      <c r="G23" s="28">
        <v>1990</v>
      </c>
      <c r="H23" s="28">
        <v>9154</v>
      </c>
      <c r="I23" s="28">
        <v>5174</v>
      </c>
      <c r="J23" s="28">
        <v>9552</v>
      </c>
      <c r="K23" s="28">
        <v>10149</v>
      </c>
      <c r="L23" s="28">
        <v>4975</v>
      </c>
      <c r="M23" s="28">
        <v>6766</v>
      </c>
      <c r="N23" s="28">
        <v>4776</v>
      </c>
      <c r="O23" s="28">
        <v>6766</v>
      </c>
      <c r="P23" s="28">
        <v>6567</v>
      </c>
      <c r="Q23" s="28">
        <f t="shared" si="5"/>
        <v>10149</v>
      </c>
      <c r="R23" s="28">
        <f t="shared" si="7"/>
        <v>3582</v>
      </c>
      <c r="S23">
        <f t="shared" si="2"/>
        <v>2339.0036664176382</v>
      </c>
      <c r="T23">
        <f t="shared" si="1"/>
        <v>1.6233353728920943</v>
      </c>
      <c r="U23" s="28">
        <f t="shared" si="3"/>
        <v>16475</v>
      </c>
      <c r="V23" s="28">
        <f t="shared" si="4"/>
        <v>5815</v>
      </c>
      <c r="X23" s="23">
        <f t="shared" si="6"/>
        <v>13</v>
      </c>
      <c r="Y23" s="23">
        <v>5598</v>
      </c>
      <c r="Z23" s="23" t="s">
        <v>139</v>
      </c>
      <c r="AA23" s="10">
        <v>36261</v>
      </c>
      <c r="AB23" s="10">
        <v>79</v>
      </c>
      <c r="AC23" s="10">
        <v>7344</v>
      </c>
      <c r="AD23" s="10">
        <v>7344</v>
      </c>
      <c r="AE23" s="23">
        <v>2139.141761845794</v>
      </c>
    </row>
    <row r="24" spans="1:31">
      <c r="A24">
        <v>2536</v>
      </c>
      <c r="B24" t="s">
        <v>134</v>
      </c>
      <c r="C24" s="28">
        <v>79596</v>
      </c>
      <c r="D24" s="28">
        <v>804</v>
      </c>
      <c r="E24" s="28">
        <v>6732</v>
      </c>
      <c r="F24" s="28">
        <v>7326</v>
      </c>
      <c r="G24" s="28">
        <v>8118</v>
      </c>
      <c r="H24" s="28">
        <v>7524</v>
      </c>
      <c r="I24" s="28">
        <v>6633</v>
      </c>
      <c r="J24" s="28">
        <v>5841</v>
      </c>
      <c r="K24" s="28">
        <v>6039</v>
      </c>
      <c r="L24" s="28">
        <v>6336</v>
      </c>
      <c r="M24" s="28">
        <v>7326</v>
      </c>
      <c r="N24" s="28">
        <v>6138</v>
      </c>
      <c r="O24" s="28">
        <v>5841</v>
      </c>
      <c r="P24" s="28">
        <v>5742</v>
      </c>
      <c r="Q24" s="28">
        <f t="shared" si="5"/>
        <v>8118</v>
      </c>
      <c r="R24" s="28">
        <f t="shared" si="7"/>
        <v>2376</v>
      </c>
      <c r="S24">
        <f t="shared" si="2"/>
        <v>780.66894391925189</v>
      </c>
      <c r="T24">
        <f t="shared" si="1"/>
        <v>1.5665973583262141</v>
      </c>
      <c r="U24" s="28">
        <f t="shared" si="3"/>
        <v>12718</v>
      </c>
      <c r="V24" s="28">
        <f t="shared" si="4"/>
        <v>3722</v>
      </c>
      <c r="X24" s="23">
        <f t="shared" si="6"/>
        <v>14</v>
      </c>
      <c r="Y24" s="23">
        <v>4579</v>
      </c>
      <c r="Z24" s="23" t="s">
        <v>155</v>
      </c>
      <c r="AA24" s="10">
        <v>95526</v>
      </c>
      <c r="AB24" s="10">
        <v>174</v>
      </c>
      <c r="AC24" s="10">
        <v>11529</v>
      </c>
      <c r="AD24" s="10">
        <v>7137</v>
      </c>
      <c r="AE24" s="23">
        <v>2074.081549198891</v>
      </c>
    </row>
    <row r="25" spans="1:31">
      <c r="A25">
        <v>4589</v>
      </c>
      <c r="B25" t="s">
        <v>199</v>
      </c>
      <c r="C25" s="28">
        <v>153780</v>
      </c>
      <c r="D25" s="28">
        <v>220</v>
      </c>
      <c r="E25" s="28">
        <v>9087</v>
      </c>
      <c r="F25" s="28">
        <v>6291</v>
      </c>
      <c r="G25" s="28">
        <v>18873</v>
      </c>
      <c r="H25" s="28">
        <v>16776</v>
      </c>
      <c r="I25" s="28">
        <v>16077</v>
      </c>
      <c r="J25" s="28">
        <v>12582</v>
      </c>
      <c r="K25" s="28">
        <v>14679</v>
      </c>
      <c r="L25" s="28">
        <v>15378</v>
      </c>
      <c r="M25" s="28">
        <v>14679</v>
      </c>
      <c r="N25" s="28">
        <v>10485</v>
      </c>
      <c r="O25" s="28">
        <v>9087</v>
      </c>
      <c r="P25" s="28">
        <v>9786</v>
      </c>
      <c r="Q25" s="28">
        <f t="shared" si="5"/>
        <v>18873</v>
      </c>
      <c r="R25" s="28">
        <f t="shared" si="7"/>
        <v>9087</v>
      </c>
      <c r="S25">
        <f t="shared" si="2"/>
        <v>3832.4459789823759</v>
      </c>
      <c r="T25">
        <f t="shared" si="1"/>
        <v>0.81086541379459831</v>
      </c>
      <c r="U25" s="28">
        <f t="shared" si="3"/>
        <v>15303</v>
      </c>
      <c r="V25" s="28">
        <f t="shared" si="4"/>
        <v>7368</v>
      </c>
      <c r="X25" s="23">
        <f t="shared" si="6"/>
        <v>15</v>
      </c>
      <c r="Y25" s="23">
        <v>6589</v>
      </c>
      <c r="Z25" s="23" t="s">
        <v>176</v>
      </c>
      <c r="AA25" s="10">
        <v>68655</v>
      </c>
      <c r="AB25" s="10">
        <v>345</v>
      </c>
      <c r="AC25" s="10">
        <v>10149</v>
      </c>
      <c r="AD25" s="10">
        <v>6766</v>
      </c>
      <c r="AE25" s="23">
        <v>2284.9577328495798</v>
      </c>
    </row>
    <row r="26" spans="1:31">
      <c r="A26">
        <v>3748</v>
      </c>
      <c r="B26" t="s">
        <v>201</v>
      </c>
      <c r="C26" s="28">
        <v>43758</v>
      </c>
      <c r="D26" s="28">
        <v>442</v>
      </c>
      <c r="E26" s="28">
        <v>3762</v>
      </c>
      <c r="F26" s="28">
        <v>3366</v>
      </c>
      <c r="G26" s="28">
        <v>4059</v>
      </c>
      <c r="H26" s="28">
        <v>4752</v>
      </c>
      <c r="I26" s="28">
        <v>2079</v>
      </c>
      <c r="J26" s="28">
        <v>6336</v>
      </c>
      <c r="K26" s="28">
        <v>5346</v>
      </c>
      <c r="L26" s="28">
        <v>4653</v>
      </c>
      <c r="M26" s="28">
        <v>3069</v>
      </c>
      <c r="N26" s="28">
        <v>2079</v>
      </c>
      <c r="O26" s="28">
        <v>1881</v>
      </c>
      <c r="P26" s="28">
        <v>2376</v>
      </c>
      <c r="Q26" s="28">
        <f t="shared" si="5"/>
        <v>6336</v>
      </c>
      <c r="R26" s="28">
        <f t="shared" si="7"/>
        <v>3960</v>
      </c>
      <c r="S26">
        <f t="shared" si="2"/>
        <v>1433.300038372985</v>
      </c>
      <c r="T26">
        <f t="shared" si="1"/>
        <v>2.849647683471213</v>
      </c>
      <c r="U26" s="28">
        <f t="shared" si="3"/>
        <v>18055</v>
      </c>
      <c r="V26" s="28">
        <f t="shared" si="4"/>
        <v>11285</v>
      </c>
      <c r="X26">
        <f t="shared" si="6"/>
        <v>16</v>
      </c>
      <c r="Y26">
        <v>1457</v>
      </c>
      <c r="Z26" t="s">
        <v>187</v>
      </c>
      <c r="AA26" s="28">
        <v>12974</v>
      </c>
      <c r="AB26" s="28">
        <v>26</v>
      </c>
      <c r="AC26" s="28">
        <v>4491</v>
      </c>
      <c r="AD26" s="28">
        <v>4491</v>
      </c>
      <c r="AE26">
        <v>1359.6484059780998</v>
      </c>
    </row>
    <row r="27" spans="1:31">
      <c r="A27">
        <v>2599</v>
      </c>
      <c r="B27" t="s">
        <v>190</v>
      </c>
      <c r="C27" s="28">
        <v>28459</v>
      </c>
      <c r="D27" s="28">
        <v>191</v>
      </c>
      <c r="E27" s="28">
        <v>1341</v>
      </c>
      <c r="F27" s="28">
        <v>1192</v>
      </c>
      <c r="G27" s="28">
        <v>1639</v>
      </c>
      <c r="H27" s="28">
        <v>1788</v>
      </c>
      <c r="I27" s="28">
        <v>2235</v>
      </c>
      <c r="J27" s="28">
        <v>5662</v>
      </c>
      <c r="K27" s="28">
        <v>894</v>
      </c>
      <c r="L27" s="28">
        <v>1043</v>
      </c>
      <c r="M27" s="28">
        <v>2086</v>
      </c>
      <c r="N27" s="28">
        <v>2682</v>
      </c>
      <c r="O27" s="28">
        <v>3874</v>
      </c>
      <c r="P27" s="28">
        <v>4023</v>
      </c>
      <c r="Q27" s="28">
        <f t="shared" si="5"/>
        <v>5662</v>
      </c>
      <c r="R27" s="28">
        <f t="shared" si="7"/>
        <v>1639</v>
      </c>
      <c r="S27">
        <f t="shared" si="2"/>
        <v>1454.9913750655542</v>
      </c>
      <c r="T27">
        <f t="shared" si="1"/>
        <v>4.3815623645712547</v>
      </c>
      <c r="U27" s="28">
        <f t="shared" si="3"/>
        <v>24808</v>
      </c>
      <c r="V27" s="28">
        <f t="shared" si="4"/>
        <v>7181</v>
      </c>
      <c r="X27">
        <f t="shared" si="6"/>
        <v>17</v>
      </c>
      <c r="Y27">
        <v>8710</v>
      </c>
      <c r="Z27" t="s">
        <v>176</v>
      </c>
      <c r="AA27" s="28">
        <v>49153</v>
      </c>
      <c r="AB27" s="28">
        <v>247</v>
      </c>
      <c r="AC27" s="28">
        <v>7562</v>
      </c>
      <c r="AD27" s="28">
        <v>4179</v>
      </c>
      <c r="AE27">
        <v>1670.2605925333016</v>
      </c>
    </row>
    <row r="28" spans="1:31">
      <c r="A28">
        <v>3247</v>
      </c>
      <c r="B28" t="s">
        <v>130</v>
      </c>
      <c r="C28" s="28">
        <v>7164</v>
      </c>
      <c r="D28" s="28">
        <v>36</v>
      </c>
      <c r="E28" s="28">
        <v>597</v>
      </c>
      <c r="F28" s="28">
        <v>398</v>
      </c>
      <c r="G28" s="28">
        <v>0</v>
      </c>
      <c r="H28" s="28">
        <v>995</v>
      </c>
      <c r="I28" s="28">
        <v>0</v>
      </c>
      <c r="J28" s="28">
        <v>597</v>
      </c>
      <c r="K28" s="28">
        <v>398</v>
      </c>
      <c r="L28" s="28">
        <v>199</v>
      </c>
      <c r="M28" s="28">
        <v>1194</v>
      </c>
      <c r="N28" s="28">
        <v>1393</v>
      </c>
      <c r="O28" s="28">
        <v>597</v>
      </c>
      <c r="P28" s="28">
        <v>796</v>
      </c>
      <c r="Q28" s="28">
        <f t="shared" si="5"/>
        <v>1393</v>
      </c>
      <c r="R28" s="28">
        <f t="shared" si="7"/>
        <v>597</v>
      </c>
      <c r="S28">
        <f t="shared" si="2"/>
        <v>440.91372068796983</v>
      </c>
      <c r="T28">
        <f t="shared" si="1"/>
        <v>17.405762609343011</v>
      </c>
      <c r="U28" s="28">
        <f t="shared" si="3"/>
        <v>24246</v>
      </c>
      <c r="V28" s="28">
        <f t="shared" si="4"/>
        <v>10391</v>
      </c>
      <c r="X28">
        <f t="shared" si="6"/>
        <v>18</v>
      </c>
      <c r="Y28">
        <v>3748</v>
      </c>
      <c r="Z28" t="s">
        <v>201</v>
      </c>
      <c r="AA28" s="28">
        <v>43758</v>
      </c>
      <c r="AB28" s="28">
        <v>442</v>
      </c>
      <c r="AC28" s="28">
        <v>6336</v>
      </c>
      <c r="AD28" s="28">
        <v>3960</v>
      </c>
      <c r="AE28">
        <v>1433.300038372985</v>
      </c>
    </row>
    <row r="29" spans="1:31">
      <c r="A29">
        <v>3165</v>
      </c>
      <c r="B29" t="s">
        <v>195</v>
      </c>
      <c r="C29" s="28">
        <v>798</v>
      </c>
      <c r="D29" s="28">
        <v>2</v>
      </c>
      <c r="E29" s="28">
        <v>0</v>
      </c>
      <c r="F29" s="28">
        <v>0</v>
      </c>
      <c r="G29" s="28">
        <v>399</v>
      </c>
      <c r="H29" s="28">
        <v>0</v>
      </c>
      <c r="I29" s="28">
        <v>0</v>
      </c>
      <c r="J29" s="28">
        <v>0</v>
      </c>
      <c r="K29" s="28">
        <v>0</v>
      </c>
      <c r="L29" s="28">
        <v>399</v>
      </c>
      <c r="M29" s="28">
        <v>0</v>
      </c>
      <c r="N29" s="28">
        <v>0</v>
      </c>
      <c r="O29" s="28">
        <v>0</v>
      </c>
      <c r="P29" s="28">
        <v>0</v>
      </c>
      <c r="Q29" s="28">
        <f t="shared" si="5"/>
        <v>399</v>
      </c>
      <c r="R29" s="28">
        <f t="shared" si="7"/>
        <v>399</v>
      </c>
      <c r="S29">
        <f t="shared" si="2"/>
        <v>155.31053936022383</v>
      </c>
      <c r="T29">
        <f t="shared" si="1"/>
        <v>156.2592522974102</v>
      </c>
      <c r="U29" s="28">
        <f t="shared" si="3"/>
        <v>62347</v>
      </c>
      <c r="V29" s="28">
        <f t="shared" si="4"/>
        <v>62347</v>
      </c>
      <c r="X29">
        <f t="shared" si="6"/>
        <v>19</v>
      </c>
      <c r="Y29">
        <v>4735</v>
      </c>
      <c r="Z29" t="s">
        <v>164</v>
      </c>
      <c r="AA29" s="28">
        <v>59841</v>
      </c>
      <c r="AB29" s="28">
        <v>109</v>
      </c>
      <c r="AC29" s="28">
        <v>11529</v>
      </c>
      <c r="AD29" s="28">
        <v>3843</v>
      </c>
      <c r="AE29">
        <v>2803.8442806261551</v>
      </c>
    </row>
    <row r="30" spans="1:31">
      <c r="A30">
        <v>2599</v>
      </c>
      <c r="B30" t="s">
        <v>210</v>
      </c>
      <c r="C30" s="28">
        <v>34124</v>
      </c>
      <c r="D30" s="28">
        <v>76</v>
      </c>
      <c r="E30" s="28">
        <v>3143</v>
      </c>
      <c r="F30" s="28">
        <v>3592</v>
      </c>
      <c r="G30" s="28">
        <v>3143</v>
      </c>
      <c r="H30" s="28">
        <v>2245</v>
      </c>
      <c r="I30" s="28">
        <v>898</v>
      </c>
      <c r="J30" s="28">
        <v>449</v>
      </c>
      <c r="K30" s="28">
        <v>8531</v>
      </c>
      <c r="L30" s="28">
        <v>6286</v>
      </c>
      <c r="M30" s="28">
        <v>4041</v>
      </c>
      <c r="N30" s="28">
        <v>898</v>
      </c>
      <c r="O30" s="28">
        <v>449</v>
      </c>
      <c r="P30" s="28">
        <v>449</v>
      </c>
      <c r="Q30" s="28">
        <f t="shared" si="5"/>
        <v>8531</v>
      </c>
      <c r="R30" s="28">
        <f t="shared" si="7"/>
        <v>8082</v>
      </c>
      <c r="S30">
        <f t="shared" si="2"/>
        <v>2549.5303429645564</v>
      </c>
      <c r="T30">
        <f t="shared" si="1"/>
        <v>3.6541695971554722</v>
      </c>
      <c r="U30" s="28">
        <f t="shared" si="3"/>
        <v>31174</v>
      </c>
      <c r="V30" s="28">
        <f t="shared" si="4"/>
        <v>29533</v>
      </c>
      <c r="X30">
        <f t="shared" si="6"/>
        <v>20</v>
      </c>
      <c r="Y30">
        <v>5844</v>
      </c>
      <c r="Z30" t="s">
        <v>161</v>
      </c>
      <c r="AA30" s="28">
        <v>76814</v>
      </c>
      <c r="AB30" s="28">
        <v>386</v>
      </c>
      <c r="AC30" s="28">
        <v>10149</v>
      </c>
      <c r="AD30" s="28">
        <v>3582</v>
      </c>
      <c r="AE30">
        <v>2339.0036664176382</v>
      </c>
    </row>
    <row r="31" spans="1:31">
      <c r="A31">
        <v>7554</v>
      </c>
      <c r="B31" t="s">
        <v>163</v>
      </c>
      <c r="C31" s="28">
        <v>54534</v>
      </c>
      <c r="D31" s="28">
        <v>366</v>
      </c>
      <c r="E31" s="28">
        <v>4768</v>
      </c>
      <c r="F31" s="28">
        <v>4321</v>
      </c>
      <c r="G31" s="28">
        <v>6109</v>
      </c>
      <c r="H31" s="28">
        <v>2235</v>
      </c>
      <c r="I31" s="28">
        <v>2384</v>
      </c>
      <c r="J31" s="28">
        <v>5066</v>
      </c>
      <c r="K31" s="28">
        <v>7003</v>
      </c>
      <c r="L31" s="28">
        <v>4172</v>
      </c>
      <c r="M31" s="28">
        <v>3874</v>
      </c>
      <c r="N31" s="28">
        <v>3576</v>
      </c>
      <c r="O31" s="28">
        <v>4768</v>
      </c>
      <c r="P31" s="28">
        <v>6258</v>
      </c>
      <c r="Q31" s="28">
        <f t="shared" si="5"/>
        <v>7003</v>
      </c>
      <c r="R31" s="28">
        <f t="shared" si="7"/>
        <v>745</v>
      </c>
      <c r="S31">
        <f t="shared" si="2"/>
        <v>1457.8206960453613</v>
      </c>
      <c r="T31">
        <f t="shared" si="1"/>
        <v>2.2865530372489333</v>
      </c>
      <c r="U31" s="28">
        <f t="shared" si="3"/>
        <v>16013</v>
      </c>
      <c r="V31" s="28">
        <f t="shared" si="4"/>
        <v>1703</v>
      </c>
      <c r="X31">
        <f t="shared" si="6"/>
        <v>21</v>
      </c>
      <c r="Y31">
        <v>2301</v>
      </c>
      <c r="Z31" t="s">
        <v>188</v>
      </c>
      <c r="AA31" s="28">
        <v>76311</v>
      </c>
      <c r="AB31" s="28">
        <v>139</v>
      </c>
      <c r="AC31" s="28">
        <v>8235</v>
      </c>
      <c r="AD31" s="28">
        <v>3294</v>
      </c>
      <c r="AE31">
        <v>1374.1626293194638</v>
      </c>
    </row>
    <row r="32" spans="1:31">
      <c r="A32">
        <v>1244</v>
      </c>
      <c r="B32" t="s">
        <v>209</v>
      </c>
      <c r="C32" s="28">
        <v>53867</v>
      </c>
      <c r="D32" s="28">
        <v>83</v>
      </c>
      <c r="E32" s="28">
        <v>5192</v>
      </c>
      <c r="F32" s="28">
        <v>4543</v>
      </c>
      <c r="G32" s="28">
        <v>5192</v>
      </c>
      <c r="H32" s="28">
        <v>3894</v>
      </c>
      <c r="I32" s="28">
        <v>5841</v>
      </c>
      <c r="J32" s="28">
        <v>3245</v>
      </c>
      <c r="K32" s="28">
        <v>1947</v>
      </c>
      <c r="L32" s="28">
        <v>5192</v>
      </c>
      <c r="M32" s="28">
        <v>3245</v>
      </c>
      <c r="N32" s="28">
        <v>4543</v>
      </c>
      <c r="O32" s="28">
        <v>5192</v>
      </c>
      <c r="P32" s="28">
        <v>5841</v>
      </c>
      <c r="Q32" s="28">
        <f t="shared" si="5"/>
        <v>5841</v>
      </c>
      <c r="R32" s="28">
        <f t="shared" si="7"/>
        <v>0</v>
      </c>
      <c r="S32">
        <f t="shared" si="2"/>
        <v>1188.9390578719047</v>
      </c>
      <c r="T32">
        <f t="shared" si="1"/>
        <v>2.3148659352355492</v>
      </c>
      <c r="U32" s="28">
        <f t="shared" si="3"/>
        <v>13521</v>
      </c>
      <c r="V32" s="28">
        <f t="shared" si="4"/>
        <v>0</v>
      </c>
      <c r="X32">
        <f t="shared" si="6"/>
        <v>22</v>
      </c>
      <c r="Y32">
        <v>9015</v>
      </c>
      <c r="Z32" t="s">
        <v>170</v>
      </c>
      <c r="AA32" s="28">
        <v>69966</v>
      </c>
      <c r="AB32" s="28">
        <v>234</v>
      </c>
      <c r="AC32" s="28">
        <v>11362</v>
      </c>
      <c r="AD32" s="28">
        <v>3289</v>
      </c>
      <c r="AE32">
        <v>2400.4792892632545</v>
      </c>
    </row>
    <row r="33" spans="1:31">
      <c r="A33">
        <v>1235</v>
      </c>
      <c r="B33" t="s">
        <v>203</v>
      </c>
      <c r="C33" s="28">
        <v>12579</v>
      </c>
      <c r="D33" s="28">
        <v>21</v>
      </c>
      <c r="E33" s="28">
        <v>1198</v>
      </c>
      <c r="F33" s="28">
        <v>599</v>
      </c>
      <c r="G33" s="28">
        <v>1797</v>
      </c>
      <c r="H33" s="28">
        <v>1198</v>
      </c>
      <c r="I33" s="28">
        <v>0</v>
      </c>
      <c r="J33" s="28">
        <v>0</v>
      </c>
      <c r="K33" s="28">
        <v>1797</v>
      </c>
      <c r="L33" s="28">
        <v>2396</v>
      </c>
      <c r="M33" s="28">
        <v>1198</v>
      </c>
      <c r="N33" s="28">
        <v>599</v>
      </c>
      <c r="O33" s="28">
        <v>599</v>
      </c>
      <c r="P33" s="28">
        <v>1198</v>
      </c>
      <c r="Q33" s="28">
        <f t="shared" si="5"/>
        <v>2396</v>
      </c>
      <c r="R33" s="28">
        <f t="shared" si="7"/>
        <v>1198</v>
      </c>
      <c r="S33">
        <f t="shared" si="2"/>
        <v>728.04322111958561</v>
      </c>
      <c r="T33">
        <f t="shared" si="1"/>
        <v>9.9129408803031502</v>
      </c>
      <c r="U33" s="28">
        <f t="shared" si="3"/>
        <v>23751</v>
      </c>
      <c r="V33" s="28">
        <f t="shared" si="4"/>
        <v>11876</v>
      </c>
      <c r="X33">
        <f t="shared" si="6"/>
        <v>23</v>
      </c>
      <c r="Y33">
        <v>5690</v>
      </c>
      <c r="Z33" t="s">
        <v>151</v>
      </c>
      <c r="AA33" s="28">
        <v>14970</v>
      </c>
      <c r="AB33" s="28">
        <v>30</v>
      </c>
      <c r="AC33" s="28">
        <v>3493</v>
      </c>
      <c r="AD33" s="28">
        <v>2994</v>
      </c>
      <c r="AE33">
        <v>1155.6603385864803</v>
      </c>
    </row>
    <row r="34" spans="1:31">
      <c r="A34">
        <v>3562</v>
      </c>
      <c r="B34" t="s">
        <v>202</v>
      </c>
      <c r="C34" s="28">
        <v>310881</v>
      </c>
      <c r="D34" s="28">
        <v>519</v>
      </c>
      <c r="E34" s="28">
        <v>23361</v>
      </c>
      <c r="F34" s="28">
        <v>19767</v>
      </c>
      <c r="G34" s="28">
        <v>24559</v>
      </c>
      <c r="H34" s="28">
        <v>25158</v>
      </c>
      <c r="I34" s="28">
        <v>32945</v>
      </c>
      <c r="J34" s="28">
        <v>22163</v>
      </c>
      <c r="K34" s="28">
        <v>20366</v>
      </c>
      <c r="L34" s="28">
        <v>40133</v>
      </c>
      <c r="M34" s="28">
        <v>25158</v>
      </c>
      <c r="N34" s="28">
        <v>17371</v>
      </c>
      <c r="O34" s="28">
        <v>31747</v>
      </c>
      <c r="P34" s="28">
        <v>28153</v>
      </c>
      <c r="Q34" s="28">
        <f t="shared" si="5"/>
        <v>40133</v>
      </c>
      <c r="R34" s="28">
        <f t="shared" si="7"/>
        <v>11980</v>
      </c>
      <c r="S34">
        <f t="shared" si="2"/>
        <v>6436.8750905869056</v>
      </c>
      <c r="T34">
        <f t="shared" si="1"/>
        <v>0.40110165411631243</v>
      </c>
      <c r="U34" s="28">
        <f t="shared" si="3"/>
        <v>16097</v>
      </c>
      <c r="V34" s="28">
        <f t="shared" si="4"/>
        <v>4805</v>
      </c>
      <c r="X34">
        <f t="shared" si="6"/>
        <v>24</v>
      </c>
      <c r="Y34">
        <v>8557</v>
      </c>
      <c r="Z34" t="s">
        <v>184</v>
      </c>
      <c r="AA34" s="28">
        <v>82187</v>
      </c>
      <c r="AB34" s="28">
        <v>413</v>
      </c>
      <c r="AC34" s="28">
        <v>8557</v>
      </c>
      <c r="AD34" s="28">
        <v>2786</v>
      </c>
      <c r="AE34">
        <v>1431.1365132987719</v>
      </c>
    </row>
    <row r="35" spans="1:31">
      <c r="A35">
        <v>4280</v>
      </c>
      <c r="B35" t="s">
        <v>204</v>
      </c>
      <c r="C35" s="28">
        <v>11184</v>
      </c>
      <c r="D35" s="28">
        <v>16</v>
      </c>
      <c r="E35" s="28">
        <v>1398</v>
      </c>
      <c r="F35" s="28">
        <v>699</v>
      </c>
      <c r="G35" s="28">
        <v>699</v>
      </c>
      <c r="H35" s="28">
        <v>0</v>
      </c>
      <c r="I35" s="28">
        <v>0</v>
      </c>
      <c r="J35" s="28">
        <v>1398</v>
      </c>
      <c r="K35" s="28">
        <v>0</v>
      </c>
      <c r="L35" s="28">
        <v>2097</v>
      </c>
      <c r="M35" s="28">
        <v>2796</v>
      </c>
      <c r="N35" s="28">
        <v>0</v>
      </c>
      <c r="O35" s="28">
        <v>699</v>
      </c>
      <c r="P35" s="28">
        <v>1398</v>
      </c>
      <c r="Q35" s="28">
        <f t="shared" si="5"/>
        <v>2796</v>
      </c>
      <c r="R35" s="28">
        <f t="shared" si="7"/>
        <v>1398</v>
      </c>
      <c r="S35">
        <f t="shared" si="2"/>
        <v>910.5718482959436</v>
      </c>
      <c r="T35">
        <f t="shared" si="1"/>
        <v>11.149399439675728</v>
      </c>
      <c r="U35" s="28">
        <f t="shared" si="3"/>
        <v>31174</v>
      </c>
      <c r="V35" s="28">
        <f t="shared" si="4"/>
        <v>15587</v>
      </c>
      <c r="X35">
        <f t="shared" si="6"/>
        <v>25</v>
      </c>
      <c r="Y35">
        <v>4578</v>
      </c>
      <c r="Z35" t="s">
        <v>191</v>
      </c>
      <c r="AA35" s="28">
        <v>96075</v>
      </c>
      <c r="AB35" s="28">
        <v>175</v>
      </c>
      <c r="AC35" s="28">
        <v>12627</v>
      </c>
      <c r="AD35" s="28">
        <v>2745</v>
      </c>
      <c r="AE35">
        <v>2813.5996395752863</v>
      </c>
    </row>
    <row r="36" spans="1:31">
      <c r="A36">
        <v>1025</v>
      </c>
      <c r="B36" t="s">
        <v>141</v>
      </c>
      <c r="C36" s="28">
        <v>9333</v>
      </c>
      <c r="D36" s="28">
        <v>17</v>
      </c>
      <c r="E36" s="28">
        <v>0</v>
      </c>
      <c r="F36" s="28">
        <v>1098</v>
      </c>
      <c r="G36" s="28">
        <v>1098</v>
      </c>
      <c r="H36" s="28">
        <v>0</v>
      </c>
      <c r="I36" s="28">
        <v>0</v>
      </c>
      <c r="J36" s="28">
        <v>549</v>
      </c>
      <c r="K36" s="28">
        <v>549</v>
      </c>
      <c r="L36" s="28">
        <v>0</v>
      </c>
      <c r="M36" s="28">
        <v>2745</v>
      </c>
      <c r="N36" s="28">
        <v>0</v>
      </c>
      <c r="O36" s="28">
        <v>1647</v>
      </c>
      <c r="P36" s="28">
        <v>1647</v>
      </c>
      <c r="Q36" s="28">
        <f t="shared" si="5"/>
        <v>2745</v>
      </c>
      <c r="R36" s="28">
        <f t="shared" si="7"/>
        <v>1098</v>
      </c>
      <c r="S36">
        <f t="shared" si="2"/>
        <v>890.12319116768629</v>
      </c>
      <c r="T36">
        <f t="shared" si="1"/>
        <v>13.360643237258474</v>
      </c>
      <c r="U36" s="28">
        <f t="shared" si="3"/>
        <v>36675</v>
      </c>
      <c r="V36" s="28">
        <f t="shared" si="4"/>
        <v>14670</v>
      </c>
      <c r="X36">
        <f t="shared" si="6"/>
        <v>26</v>
      </c>
      <c r="Y36">
        <v>2507</v>
      </c>
      <c r="Z36" t="s">
        <v>149</v>
      </c>
      <c r="AA36" s="28">
        <v>44551</v>
      </c>
      <c r="AB36" s="28">
        <v>149</v>
      </c>
      <c r="AC36" s="28">
        <v>5083</v>
      </c>
      <c r="AD36" s="28">
        <v>2691</v>
      </c>
      <c r="AE36">
        <v>905.64145607944431</v>
      </c>
    </row>
    <row r="37" spans="1:31">
      <c r="A37">
        <v>3205</v>
      </c>
      <c r="B37" t="s">
        <v>205</v>
      </c>
      <c r="C37" s="28">
        <v>33489</v>
      </c>
      <c r="D37" s="28">
        <v>61</v>
      </c>
      <c r="E37" s="28">
        <v>3843</v>
      </c>
      <c r="F37" s="28">
        <v>3294</v>
      </c>
      <c r="G37" s="28">
        <v>2196</v>
      </c>
      <c r="H37" s="28">
        <v>2745</v>
      </c>
      <c r="I37" s="28">
        <v>2196</v>
      </c>
      <c r="J37" s="28">
        <v>2745</v>
      </c>
      <c r="K37" s="28">
        <v>3294</v>
      </c>
      <c r="L37" s="28">
        <v>1647</v>
      </c>
      <c r="M37" s="28">
        <v>3843</v>
      </c>
      <c r="N37" s="28">
        <v>3294</v>
      </c>
      <c r="O37" s="28">
        <v>2745</v>
      </c>
      <c r="P37" s="28">
        <v>1647</v>
      </c>
      <c r="Q37" s="28">
        <f t="shared" si="5"/>
        <v>3843</v>
      </c>
      <c r="R37" s="28">
        <f t="shared" si="7"/>
        <v>2196</v>
      </c>
      <c r="S37">
        <f t="shared" si="2"/>
        <v>757.04594852744458</v>
      </c>
      <c r="T37">
        <f t="shared" si="1"/>
        <v>3.7234579513671155</v>
      </c>
      <c r="U37" s="28">
        <f t="shared" si="3"/>
        <v>14309</v>
      </c>
      <c r="V37" s="28">
        <f t="shared" si="4"/>
        <v>8177</v>
      </c>
      <c r="X37">
        <f t="shared" si="6"/>
        <v>27</v>
      </c>
      <c r="Y37">
        <v>3211</v>
      </c>
      <c r="Z37" t="s">
        <v>186</v>
      </c>
      <c r="AA37" s="28">
        <v>15847</v>
      </c>
      <c r="AB37" s="28">
        <v>53</v>
      </c>
      <c r="AC37" s="28">
        <v>2691</v>
      </c>
      <c r="AD37" s="28">
        <v>2691</v>
      </c>
      <c r="AE37">
        <v>966.4209941214998</v>
      </c>
    </row>
    <row r="38" spans="1:31">
      <c r="A38">
        <v>7684</v>
      </c>
      <c r="B38" t="s">
        <v>143</v>
      </c>
      <c r="C38" s="28">
        <v>32238</v>
      </c>
      <c r="D38" s="28">
        <v>162</v>
      </c>
      <c r="E38" s="28">
        <v>2985</v>
      </c>
      <c r="F38" s="28">
        <v>2587</v>
      </c>
      <c r="G38" s="28">
        <v>1791</v>
      </c>
      <c r="H38" s="28">
        <v>1592</v>
      </c>
      <c r="I38" s="28">
        <v>1791</v>
      </c>
      <c r="J38" s="28">
        <v>2189</v>
      </c>
      <c r="K38" s="28">
        <v>3383</v>
      </c>
      <c r="L38" s="28">
        <v>3582</v>
      </c>
      <c r="M38" s="28">
        <v>2786</v>
      </c>
      <c r="N38" s="28">
        <v>1990</v>
      </c>
      <c r="O38" s="28">
        <v>3184</v>
      </c>
      <c r="P38" s="28">
        <v>4378</v>
      </c>
      <c r="Q38" s="28">
        <f t="shared" si="5"/>
        <v>4378</v>
      </c>
      <c r="R38" s="28">
        <f t="shared" si="7"/>
        <v>0</v>
      </c>
      <c r="S38">
        <f t="shared" si="2"/>
        <v>854.87920465142588</v>
      </c>
      <c r="T38">
        <f t="shared" si="1"/>
        <v>3.8679472465206692</v>
      </c>
      <c r="U38" s="28">
        <f t="shared" si="3"/>
        <v>16934</v>
      </c>
      <c r="V38" s="28">
        <f t="shared" si="4"/>
        <v>0</v>
      </c>
      <c r="X38">
        <f t="shared" si="6"/>
        <v>28</v>
      </c>
      <c r="Y38">
        <v>1205</v>
      </c>
      <c r="Z38" t="s">
        <v>144</v>
      </c>
      <c r="AA38" s="28">
        <v>59899</v>
      </c>
      <c r="AB38" s="28">
        <v>301</v>
      </c>
      <c r="AC38" s="28">
        <v>7363</v>
      </c>
      <c r="AD38" s="28">
        <v>2388</v>
      </c>
      <c r="AE38">
        <v>1461.0112598865053</v>
      </c>
    </row>
    <row r="39" spans="1:31">
      <c r="A39">
        <v>1205</v>
      </c>
      <c r="B39" t="s">
        <v>145</v>
      </c>
      <c r="C39" s="28">
        <v>59899</v>
      </c>
      <c r="D39" s="28">
        <v>301</v>
      </c>
      <c r="E39" s="28">
        <v>4577</v>
      </c>
      <c r="F39" s="28">
        <v>2786</v>
      </c>
      <c r="G39" s="28">
        <v>5572</v>
      </c>
      <c r="H39" s="28">
        <v>5174</v>
      </c>
      <c r="I39" s="28">
        <v>3781</v>
      </c>
      <c r="J39" s="28">
        <v>2985</v>
      </c>
      <c r="K39" s="28">
        <v>7363</v>
      </c>
      <c r="L39" s="28">
        <v>6766</v>
      </c>
      <c r="M39" s="28">
        <v>4975</v>
      </c>
      <c r="N39" s="28">
        <v>4179</v>
      </c>
      <c r="O39" s="28">
        <v>6766</v>
      </c>
      <c r="P39" s="28">
        <v>4975</v>
      </c>
      <c r="Q39" s="28">
        <f t="shared" si="5"/>
        <v>7363</v>
      </c>
      <c r="R39" s="28">
        <f t="shared" si="7"/>
        <v>2388</v>
      </c>
      <c r="S39">
        <f t="shared" si="2"/>
        <v>1461.0112598865053</v>
      </c>
      <c r="T39">
        <f t="shared" si="1"/>
        <v>2.0817523386589647</v>
      </c>
      <c r="U39" s="28">
        <f t="shared" si="3"/>
        <v>15328</v>
      </c>
      <c r="V39" s="28">
        <f t="shared" si="4"/>
        <v>4971</v>
      </c>
      <c r="X39">
        <f t="shared" si="6"/>
        <v>29</v>
      </c>
      <c r="Y39">
        <v>2536</v>
      </c>
      <c r="Z39" t="s">
        <v>133</v>
      </c>
      <c r="AA39" s="28">
        <v>79596</v>
      </c>
      <c r="AB39" s="28">
        <v>804</v>
      </c>
      <c r="AC39" s="28">
        <v>8118</v>
      </c>
      <c r="AD39" s="28">
        <v>2376</v>
      </c>
      <c r="AE39">
        <v>780.66894391925189</v>
      </c>
    </row>
    <row r="40" spans="1:31">
      <c r="A40">
        <v>5208</v>
      </c>
      <c r="B40" t="s">
        <v>147</v>
      </c>
      <c r="C40" s="28">
        <v>2189</v>
      </c>
      <c r="D40" s="28">
        <v>11</v>
      </c>
      <c r="E40" s="28">
        <v>398</v>
      </c>
      <c r="F40" s="28">
        <v>199</v>
      </c>
      <c r="G40" s="28">
        <v>398</v>
      </c>
      <c r="H40" s="28">
        <v>0</v>
      </c>
      <c r="I40" s="28">
        <v>0</v>
      </c>
      <c r="J40" s="28">
        <v>199</v>
      </c>
      <c r="K40" s="28">
        <v>199</v>
      </c>
      <c r="L40" s="28">
        <v>597</v>
      </c>
      <c r="M40" s="28">
        <v>199</v>
      </c>
      <c r="N40" s="28">
        <v>0</v>
      </c>
      <c r="O40" s="28">
        <v>0</v>
      </c>
      <c r="P40" s="28">
        <v>0</v>
      </c>
      <c r="Q40" s="28">
        <f t="shared" si="5"/>
        <v>597</v>
      </c>
      <c r="R40" s="28">
        <f t="shared" si="7"/>
        <v>597</v>
      </c>
      <c r="S40">
        <f t="shared" si="2"/>
        <v>198.24477905922876</v>
      </c>
      <c r="T40">
        <f t="shared" si="1"/>
        <v>56.964313994213491</v>
      </c>
      <c r="U40" s="28">
        <f t="shared" si="3"/>
        <v>34008</v>
      </c>
      <c r="V40" s="28">
        <f t="shared" si="4"/>
        <v>34008</v>
      </c>
      <c r="X40">
        <f t="shared" si="6"/>
        <v>30</v>
      </c>
      <c r="Y40">
        <v>3205</v>
      </c>
      <c r="Z40" t="s">
        <v>126</v>
      </c>
      <c r="AA40" s="28">
        <v>33489</v>
      </c>
      <c r="AB40" s="28">
        <v>61</v>
      </c>
      <c r="AC40" s="28">
        <v>3843</v>
      </c>
      <c r="AD40" s="28">
        <v>2196</v>
      </c>
      <c r="AE40">
        <v>757.04594852744458</v>
      </c>
    </row>
    <row r="41" spans="1:31">
      <c r="A41">
        <v>7336</v>
      </c>
      <c r="B41" t="s">
        <v>169</v>
      </c>
      <c r="C41" s="28">
        <v>64746</v>
      </c>
      <c r="D41" s="28">
        <v>654</v>
      </c>
      <c r="E41" s="28">
        <v>4752</v>
      </c>
      <c r="F41" s="28">
        <v>6435</v>
      </c>
      <c r="G41" s="28">
        <v>5346</v>
      </c>
      <c r="H41" s="28">
        <v>5841</v>
      </c>
      <c r="I41" s="28">
        <v>4653</v>
      </c>
      <c r="J41" s="28">
        <v>5346</v>
      </c>
      <c r="K41" s="28">
        <v>6435</v>
      </c>
      <c r="L41" s="28">
        <v>5742</v>
      </c>
      <c r="M41" s="28">
        <v>6039</v>
      </c>
      <c r="N41" s="28">
        <v>5742</v>
      </c>
      <c r="O41" s="28">
        <v>3861</v>
      </c>
      <c r="P41" s="28">
        <v>4554</v>
      </c>
      <c r="Q41" s="28">
        <f t="shared" si="5"/>
        <v>6435</v>
      </c>
      <c r="R41" s="28">
        <f t="shared" si="7"/>
        <v>1881</v>
      </c>
      <c r="S41">
        <f t="shared" si="2"/>
        <v>800.39302845539578</v>
      </c>
      <c r="T41">
        <f t="shared" si="1"/>
        <v>1.9259086790432356</v>
      </c>
      <c r="U41" s="28">
        <f t="shared" si="3"/>
        <v>12393</v>
      </c>
      <c r="V41" s="28">
        <f t="shared" si="4"/>
        <v>3623</v>
      </c>
      <c r="X41">
        <f t="shared" si="6"/>
        <v>31</v>
      </c>
      <c r="Y41">
        <v>7984</v>
      </c>
      <c r="Z41" t="s">
        <v>153</v>
      </c>
      <c r="AA41" s="28">
        <v>92814</v>
      </c>
      <c r="AB41" s="28">
        <v>186</v>
      </c>
      <c r="AC41" s="28">
        <v>10479</v>
      </c>
      <c r="AD41" s="28">
        <v>1996</v>
      </c>
      <c r="AE41">
        <v>2111.7247797605032</v>
      </c>
    </row>
    <row r="42" spans="1:31">
      <c r="A42">
        <v>3920</v>
      </c>
      <c r="B42" t="s">
        <v>213</v>
      </c>
      <c r="C42" s="28">
        <v>998</v>
      </c>
      <c r="D42" s="28">
        <v>2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998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f t="shared" si="5"/>
        <v>998</v>
      </c>
      <c r="R42" s="28">
        <f t="shared" si="7"/>
        <v>998</v>
      </c>
      <c r="S42">
        <f t="shared" si="2"/>
        <v>288.09778432562325</v>
      </c>
      <c r="T42">
        <f t="shared" si="1"/>
        <v>124.94477287909152</v>
      </c>
      <c r="U42" s="28">
        <f t="shared" si="3"/>
        <v>124695</v>
      </c>
      <c r="V42" s="28">
        <f t="shared" si="4"/>
        <v>124695</v>
      </c>
      <c r="X42">
        <f t="shared" si="6"/>
        <v>32</v>
      </c>
      <c r="Y42">
        <v>7336</v>
      </c>
      <c r="Z42" t="s">
        <v>168</v>
      </c>
      <c r="AA42" s="28">
        <v>64746</v>
      </c>
      <c r="AB42" s="28">
        <v>654</v>
      </c>
      <c r="AC42" s="28">
        <v>6435</v>
      </c>
      <c r="AD42" s="28">
        <v>1881</v>
      </c>
      <c r="AE42">
        <v>800.39302845539578</v>
      </c>
    </row>
    <row r="43" spans="1:31">
      <c r="A43">
        <v>9015</v>
      </c>
      <c r="B43" t="s">
        <v>171</v>
      </c>
      <c r="C43" s="28">
        <v>69966</v>
      </c>
      <c r="D43" s="28">
        <v>234</v>
      </c>
      <c r="E43" s="28">
        <v>4485</v>
      </c>
      <c r="F43" s="28">
        <v>4186</v>
      </c>
      <c r="G43" s="28">
        <v>3887</v>
      </c>
      <c r="H43" s="28">
        <v>2990</v>
      </c>
      <c r="I43" s="28">
        <v>5083</v>
      </c>
      <c r="J43" s="28">
        <v>4485</v>
      </c>
      <c r="K43" s="28">
        <v>5083</v>
      </c>
      <c r="L43" s="28">
        <v>5382</v>
      </c>
      <c r="M43" s="28">
        <v>6279</v>
      </c>
      <c r="N43" s="28">
        <v>8671</v>
      </c>
      <c r="O43" s="28">
        <v>11362</v>
      </c>
      <c r="P43" s="28">
        <v>8073</v>
      </c>
      <c r="Q43" s="28">
        <f t="shared" si="5"/>
        <v>11362</v>
      </c>
      <c r="R43" s="28">
        <f t="shared" si="7"/>
        <v>3289</v>
      </c>
      <c r="S43">
        <f t="shared" si="2"/>
        <v>2400.4792892632545</v>
      </c>
      <c r="T43">
        <f t="shared" ref="T43:T70" si="8">$C$8/C43</f>
        <v>1.7822211264518957</v>
      </c>
      <c r="U43" s="28">
        <f t="shared" si="3"/>
        <v>20250</v>
      </c>
      <c r="V43" s="28">
        <f t="shared" si="4"/>
        <v>5862</v>
      </c>
      <c r="X43">
        <f t="shared" si="6"/>
        <v>33</v>
      </c>
      <c r="Y43">
        <v>1578</v>
      </c>
      <c r="Z43" t="s">
        <v>127</v>
      </c>
      <c r="AA43" s="28">
        <v>19168</v>
      </c>
      <c r="AB43" s="28">
        <v>32</v>
      </c>
      <c r="AC43" s="28">
        <v>4193</v>
      </c>
      <c r="AD43" s="28">
        <v>1797</v>
      </c>
      <c r="AE43">
        <v>1259.9296036130772</v>
      </c>
    </row>
    <row r="44" spans="1:31">
      <c r="A44">
        <v>9018</v>
      </c>
      <c r="B44" t="s">
        <v>214</v>
      </c>
      <c r="C44" s="28">
        <v>109251</v>
      </c>
      <c r="D44" s="28">
        <v>199</v>
      </c>
      <c r="E44" s="28">
        <v>7686</v>
      </c>
      <c r="F44" s="28">
        <v>9882</v>
      </c>
      <c r="G44" s="28">
        <v>11529</v>
      </c>
      <c r="H44" s="28">
        <v>8784</v>
      </c>
      <c r="I44" s="28">
        <v>4392</v>
      </c>
      <c r="J44" s="28">
        <v>4941</v>
      </c>
      <c r="K44" s="28">
        <v>6039</v>
      </c>
      <c r="L44" s="28">
        <v>11529</v>
      </c>
      <c r="M44" s="28">
        <v>7686</v>
      </c>
      <c r="N44" s="28">
        <v>9333</v>
      </c>
      <c r="O44" s="28">
        <v>14274</v>
      </c>
      <c r="P44" s="28">
        <v>13176</v>
      </c>
      <c r="Q44" s="28">
        <f t="shared" si="5"/>
        <v>14274</v>
      </c>
      <c r="R44" s="28">
        <f t="shared" si="7"/>
        <v>1098</v>
      </c>
      <c r="S44">
        <f t="shared" si="2"/>
        <v>3144.7018105494085</v>
      </c>
      <c r="T44">
        <f t="shared" si="8"/>
        <v>1.1413614825798695</v>
      </c>
      <c r="U44" s="28">
        <f t="shared" si="3"/>
        <v>16292</v>
      </c>
      <c r="V44" s="28">
        <f t="shared" si="4"/>
        <v>1253</v>
      </c>
      <c r="X44">
        <f t="shared" si="6"/>
        <v>34</v>
      </c>
      <c r="Y44">
        <v>4873</v>
      </c>
      <c r="Z44" t="s">
        <v>206</v>
      </c>
      <c r="AA44" s="28">
        <v>3843</v>
      </c>
      <c r="AB44" s="28">
        <v>7</v>
      </c>
      <c r="AC44" s="28">
        <v>1647</v>
      </c>
      <c r="AD44" s="28">
        <v>1647</v>
      </c>
      <c r="AE44">
        <v>546.91650102269648</v>
      </c>
    </row>
    <row r="45" spans="1:31">
      <c r="A45">
        <v>4608</v>
      </c>
      <c r="B45" t="s">
        <v>217</v>
      </c>
      <c r="C45" s="28">
        <v>255773</v>
      </c>
      <c r="D45" s="28">
        <v>427</v>
      </c>
      <c r="E45" s="28">
        <v>24559</v>
      </c>
      <c r="F45" s="28">
        <v>27554</v>
      </c>
      <c r="G45" s="28">
        <v>23361</v>
      </c>
      <c r="H45" s="28">
        <v>27554</v>
      </c>
      <c r="I45" s="28">
        <v>17970</v>
      </c>
      <c r="J45" s="28">
        <v>23361</v>
      </c>
      <c r="K45" s="28">
        <v>16772</v>
      </c>
      <c r="L45" s="28">
        <v>17371</v>
      </c>
      <c r="M45" s="28">
        <v>18569</v>
      </c>
      <c r="N45" s="28">
        <v>21564</v>
      </c>
      <c r="O45" s="28">
        <v>19767</v>
      </c>
      <c r="P45" s="28">
        <v>17371</v>
      </c>
      <c r="Q45" s="28">
        <f t="shared" si="5"/>
        <v>27554</v>
      </c>
      <c r="R45" s="28">
        <f t="shared" si="7"/>
        <v>10183</v>
      </c>
      <c r="S45">
        <f t="shared" si="2"/>
        <v>3927.5596508017661</v>
      </c>
      <c r="T45">
        <f t="shared" si="8"/>
        <v>0.48752168263785989</v>
      </c>
      <c r="U45" s="28">
        <f t="shared" si="3"/>
        <v>13433</v>
      </c>
      <c r="V45" s="28">
        <f t="shared" si="4"/>
        <v>4964</v>
      </c>
      <c r="X45">
        <f t="shared" si="6"/>
        <v>35</v>
      </c>
      <c r="Y45">
        <v>2599</v>
      </c>
      <c r="Z45" t="s">
        <v>189</v>
      </c>
      <c r="AA45" s="28">
        <v>28459</v>
      </c>
      <c r="AB45" s="28">
        <v>191</v>
      </c>
      <c r="AC45" s="28">
        <v>5662</v>
      </c>
      <c r="AD45" s="28">
        <v>1639</v>
      </c>
      <c r="AE45">
        <v>1454.9913750655542</v>
      </c>
    </row>
    <row r="46" spans="1:31">
      <c r="A46">
        <v>7984</v>
      </c>
      <c r="B46" t="s">
        <v>154</v>
      </c>
      <c r="C46" s="28">
        <v>92814</v>
      </c>
      <c r="D46" s="28">
        <v>186</v>
      </c>
      <c r="E46" s="28">
        <v>7984</v>
      </c>
      <c r="F46" s="28">
        <v>4491</v>
      </c>
      <c r="G46" s="28">
        <v>10479</v>
      </c>
      <c r="H46" s="28">
        <v>8483</v>
      </c>
      <c r="I46" s="28">
        <v>9481</v>
      </c>
      <c r="J46" s="28">
        <v>3493</v>
      </c>
      <c r="K46" s="28">
        <v>7485</v>
      </c>
      <c r="L46" s="28">
        <v>10479</v>
      </c>
      <c r="M46" s="28">
        <v>6986</v>
      </c>
      <c r="N46" s="28">
        <v>7984</v>
      </c>
      <c r="O46" s="28">
        <v>6986</v>
      </c>
      <c r="P46" s="28">
        <v>8483</v>
      </c>
      <c r="Q46" s="28">
        <f t="shared" si="5"/>
        <v>10479</v>
      </c>
      <c r="R46" s="28">
        <f t="shared" si="7"/>
        <v>1996</v>
      </c>
      <c r="S46">
        <f t="shared" si="2"/>
        <v>2111.7247797605032</v>
      </c>
      <c r="T46">
        <f t="shared" si="8"/>
        <v>1.3434921814956078</v>
      </c>
      <c r="U46" s="28">
        <f t="shared" si="3"/>
        <v>14078</v>
      </c>
      <c r="V46" s="28">
        <f t="shared" si="4"/>
        <v>2682</v>
      </c>
      <c r="X46">
        <f t="shared" si="6"/>
        <v>36</v>
      </c>
      <c r="Y46">
        <v>4697</v>
      </c>
      <c r="Z46" t="s">
        <v>153</v>
      </c>
      <c r="AA46" s="28">
        <v>37425</v>
      </c>
      <c r="AB46" s="28">
        <v>75</v>
      </c>
      <c r="AC46" s="28">
        <v>5489</v>
      </c>
      <c r="AD46" s="28">
        <v>1497</v>
      </c>
      <c r="AE46">
        <v>1224.6081469745184</v>
      </c>
    </row>
    <row r="47" spans="1:31">
      <c r="A47">
        <v>4579</v>
      </c>
      <c r="B47" t="s">
        <v>155</v>
      </c>
      <c r="C47" s="28">
        <v>95526</v>
      </c>
      <c r="D47" s="28">
        <v>174</v>
      </c>
      <c r="E47" s="28">
        <v>8235</v>
      </c>
      <c r="F47" s="28">
        <v>8784</v>
      </c>
      <c r="G47" s="28">
        <v>9333</v>
      </c>
      <c r="H47" s="28">
        <v>8235</v>
      </c>
      <c r="I47" s="28">
        <v>11529</v>
      </c>
      <c r="J47" s="28">
        <v>9333</v>
      </c>
      <c r="K47" s="28">
        <v>6588</v>
      </c>
      <c r="L47" s="28">
        <v>9333</v>
      </c>
      <c r="M47" s="28">
        <v>8235</v>
      </c>
      <c r="N47" s="28">
        <v>4392</v>
      </c>
      <c r="O47" s="28">
        <v>7137</v>
      </c>
      <c r="P47" s="28">
        <v>4392</v>
      </c>
      <c r="Q47" s="28">
        <f t="shared" si="5"/>
        <v>11529</v>
      </c>
      <c r="R47" s="28">
        <f t="shared" si="7"/>
        <v>7137</v>
      </c>
      <c r="S47">
        <f t="shared" si="2"/>
        <v>2074.081549198891</v>
      </c>
      <c r="T47">
        <f t="shared" si="8"/>
        <v>1.3053502013413452</v>
      </c>
      <c r="U47" s="28">
        <f t="shared" si="3"/>
        <v>15049</v>
      </c>
      <c r="V47" s="28">
        <f t="shared" si="4"/>
        <v>9316</v>
      </c>
      <c r="X47">
        <f t="shared" si="6"/>
        <v>37</v>
      </c>
      <c r="Y47">
        <v>4280</v>
      </c>
      <c r="Z47" t="s">
        <v>204</v>
      </c>
      <c r="AA47" s="28">
        <v>11184</v>
      </c>
      <c r="AB47" s="28">
        <v>16</v>
      </c>
      <c r="AC47" s="28">
        <v>2796</v>
      </c>
      <c r="AD47" s="28">
        <v>1398</v>
      </c>
      <c r="AE47">
        <v>910.5718482959436</v>
      </c>
    </row>
    <row r="48" spans="1:31">
      <c r="A48">
        <v>6981</v>
      </c>
      <c r="B48" t="s">
        <v>156</v>
      </c>
      <c r="C48" s="28">
        <v>34587</v>
      </c>
      <c r="D48" s="28">
        <v>63</v>
      </c>
      <c r="E48" s="28">
        <v>3294</v>
      </c>
      <c r="F48" s="28">
        <v>2745</v>
      </c>
      <c r="G48" s="28">
        <v>3843</v>
      </c>
      <c r="H48" s="28">
        <v>3843</v>
      </c>
      <c r="I48" s="28">
        <v>3294</v>
      </c>
      <c r="J48" s="28">
        <v>549</v>
      </c>
      <c r="K48" s="28">
        <v>1647</v>
      </c>
      <c r="L48" s="28">
        <v>3294</v>
      </c>
      <c r="M48" s="28">
        <v>4392</v>
      </c>
      <c r="N48" s="28">
        <v>2196</v>
      </c>
      <c r="O48" s="28">
        <v>1647</v>
      </c>
      <c r="P48" s="28">
        <v>3843</v>
      </c>
      <c r="Q48" s="28">
        <f t="shared" si="5"/>
        <v>4392</v>
      </c>
      <c r="R48" s="28">
        <f t="shared" si="7"/>
        <v>549</v>
      </c>
      <c r="S48">
        <f t="shared" si="2"/>
        <v>1149.8062386174622</v>
      </c>
      <c r="T48">
        <f t="shared" si="8"/>
        <v>3.6052529370380006</v>
      </c>
      <c r="U48" s="28">
        <f t="shared" si="3"/>
        <v>15834</v>
      </c>
      <c r="V48" s="28">
        <f t="shared" si="4"/>
        <v>1979</v>
      </c>
      <c r="X48">
        <f t="shared" si="6"/>
        <v>38</v>
      </c>
      <c r="Y48">
        <v>8569</v>
      </c>
      <c r="Z48" t="s">
        <v>180</v>
      </c>
      <c r="AA48" s="28">
        <v>18040</v>
      </c>
      <c r="AB48" s="28">
        <v>41</v>
      </c>
      <c r="AC48" s="28">
        <v>3520</v>
      </c>
      <c r="AD48" s="28">
        <v>1320</v>
      </c>
      <c r="AE48">
        <v>1132.843031197762</v>
      </c>
    </row>
    <row r="49" spans="1:31">
      <c r="A49">
        <v>2069</v>
      </c>
      <c r="B49" t="s">
        <v>158</v>
      </c>
      <c r="C49" s="28">
        <v>7984</v>
      </c>
      <c r="D49" s="28">
        <v>16</v>
      </c>
      <c r="E49" s="28">
        <v>998</v>
      </c>
      <c r="F49" s="28">
        <v>998</v>
      </c>
      <c r="G49" s="28">
        <v>1497</v>
      </c>
      <c r="H49" s="28">
        <v>998</v>
      </c>
      <c r="I49" s="28">
        <v>0</v>
      </c>
      <c r="J49" s="28">
        <v>0</v>
      </c>
      <c r="K49" s="28">
        <v>0</v>
      </c>
      <c r="L49" s="28">
        <v>499</v>
      </c>
      <c r="M49" s="28">
        <v>998</v>
      </c>
      <c r="N49" s="28">
        <v>0</v>
      </c>
      <c r="O49" s="28">
        <v>0</v>
      </c>
      <c r="P49" s="28">
        <v>1996</v>
      </c>
      <c r="Q49" s="28">
        <f t="shared" si="5"/>
        <v>1996</v>
      </c>
      <c r="R49" s="28">
        <f t="shared" si="7"/>
        <v>0</v>
      </c>
      <c r="S49">
        <f t="shared" si="2"/>
        <v>683.97372800865719</v>
      </c>
      <c r="T49">
        <f t="shared" si="8"/>
        <v>15.61809660988644</v>
      </c>
      <c r="U49" s="28">
        <f t="shared" si="3"/>
        <v>31174</v>
      </c>
      <c r="V49" s="28">
        <f t="shared" si="4"/>
        <v>0</v>
      </c>
      <c r="X49">
        <f t="shared" si="6"/>
        <v>39</v>
      </c>
      <c r="Y49">
        <v>1235</v>
      </c>
      <c r="Z49" t="s">
        <v>203</v>
      </c>
      <c r="AA49" s="28">
        <v>12579</v>
      </c>
      <c r="AB49" s="28">
        <v>21</v>
      </c>
      <c r="AC49" s="28">
        <v>2396</v>
      </c>
      <c r="AD49" s="28">
        <v>1198</v>
      </c>
      <c r="AE49">
        <v>728.04322111958561</v>
      </c>
    </row>
    <row r="50" spans="1:31">
      <c r="A50">
        <v>6045</v>
      </c>
      <c r="B50" t="s">
        <v>160</v>
      </c>
      <c r="C50" s="28">
        <v>19461</v>
      </c>
      <c r="D50" s="28">
        <v>39</v>
      </c>
      <c r="E50" s="28">
        <v>1497</v>
      </c>
      <c r="F50" s="28">
        <v>998</v>
      </c>
      <c r="G50" s="28">
        <v>2495</v>
      </c>
      <c r="H50" s="28">
        <v>0</v>
      </c>
      <c r="I50" s="28">
        <v>998</v>
      </c>
      <c r="J50" s="28">
        <v>1497</v>
      </c>
      <c r="K50" s="28">
        <v>1996</v>
      </c>
      <c r="L50" s="28">
        <v>499</v>
      </c>
      <c r="M50" s="28">
        <v>1497</v>
      </c>
      <c r="N50" s="28">
        <v>2994</v>
      </c>
      <c r="O50" s="28">
        <v>1497</v>
      </c>
      <c r="P50" s="28">
        <v>3493</v>
      </c>
      <c r="Q50" s="28">
        <f t="shared" si="5"/>
        <v>3493</v>
      </c>
      <c r="R50" s="28">
        <f t="shared" si="7"/>
        <v>0</v>
      </c>
      <c r="S50">
        <f t="shared" si="2"/>
        <v>1000.8312113620176</v>
      </c>
      <c r="T50">
        <f t="shared" si="8"/>
        <v>6.4074242502098215</v>
      </c>
      <c r="U50" s="28">
        <f t="shared" si="3"/>
        <v>22381</v>
      </c>
      <c r="V50" s="28">
        <f t="shared" si="4"/>
        <v>0</v>
      </c>
      <c r="X50">
        <f t="shared" si="6"/>
        <v>40</v>
      </c>
      <c r="Y50">
        <v>1025</v>
      </c>
      <c r="Z50" t="s">
        <v>141</v>
      </c>
      <c r="AA50" s="28">
        <v>9333</v>
      </c>
      <c r="AB50" s="28">
        <v>17</v>
      </c>
      <c r="AC50" s="28">
        <v>2745</v>
      </c>
      <c r="AD50" s="28">
        <v>1098</v>
      </c>
      <c r="AE50">
        <v>890.12319116768629</v>
      </c>
    </row>
    <row r="51" spans="1:31">
      <c r="A51">
        <v>8735</v>
      </c>
      <c r="B51" t="s">
        <v>173</v>
      </c>
      <c r="C51" s="28">
        <v>126741</v>
      </c>
      <c r="D51" s="28">
        <v>509</v>
      </c>
      <c r="E51" s="28">
        <v>11952</v>
      </c>
      <c r="F51" s="28">
        <v>10956</v>
      </c>
      <c r="G51" s="28">
        <v>9711</v>
      </c>
      <c r="H51" s="28">
        <v>12699</v>
      </c>
      <c r="I51" s="28">
        <v>8964</v>
      </c>
      <c r="J51" s="28">
        <v>9213</v>
      </c>
      <c r="K51" s="28">
        <v>7221</v>
      </c>
      <c r="L51" s="28">
        <v>12699</v>
      </c>
      <c r="M51" s="28">
        <v>5976</v>
      </c>
      <c r="N51" s="28">
        <v>10209</v>
      </c>
      <c r="O51" s="28">
        <v>10956</v>
      </c>
      <c r="P51" s="28">
        <v>15687</v>
      </c>
      <c r="Q51" s="28">
        <f t="shared" si="5"/>
        <v>15687</v>
      </c>
      <c r="R51" s="28">
        <f t="shared" si="7"/>
        <v>0</v>
      </c>
      <c r="S51">
        <f t="shared" si="2"/>
        <v>2611.8038045834078</v>
      </c>
      <c r="T51">
        <f t="shared" si="8"/>
        <v>0.98385592139349798</v>
      </c>
      <c r="U51" s="28">
        <f t="shared" si="3"/>
        <v>15434</v>
      </c>
      <c r="V51" s="28">
        <f t="shared" si="4"/>
        <v>0</v>
      </c>
      <c r="X51">
        <f t="shared" si="6"/>
        <v>41</v>
      </c>
      <c r="Y51">
        <v>9018</v>
      </c>
      <c r="Z51" t="s">
        <v>214</v>
      </c>
      <c r="AA51" s="28">
        <v>109251</v>
      </c>
      <c r="AB51" s="28">
        <v>199</v>
      </c>
      <c r="AC51" s="28">
        <v>14274</v>
      </c>
      <c r="AD51" s="28">
        <v>1098</v>
      </c>
      <c r="AE51">
        <v>3144.7018105494085</v>
      </c>
    </row>
    <row r="52" spans="1:31">
      <c r="A52">
        <v>9164</v>
      </c>
      <c r="B52" t="s">
        <v>175</v>
      </c>
      <c r="C52" s="28">
        <v>3874</v>
      </c>
      <c r="D52" s="28">
        <v>26</v>
      </c>
      <c r="E52" s="28">
        <v>447</v>
      </c>
      <c r="F52" s="28">
        <v>447</v>
      </c>
      <c r="G52" s="28">
        <v>298</v>
      </c>
      <c r="H52" s="28">
        <v>596</v>
      </c>
      <c r="I52" s="28">
        <v>0</v>
      </c>
      <c r="J52" s="28">
        <v>149</v>
      </c>
      <c r="K52" s="28">
        <v>447</v>
      </c>
      <c r="L52" s="28">
        <v>0</v>
      </c>
      <c r="M52" s="28">
        <v>298</v>
      </c>
      <c r="N52" s="28">
        <v>596</v>
      </c>
      <c r="O52" s="28">
        <v>149</v>
      </c>
      <c r="P52" s="28">
        <v>447</v>
      </c>
      <c r="Q52" s="28">
        <f t="shared" si="5"/>
        <v>596</v>
      </c>
      <c r="R52" s="28">
        <f t="shared" si="7"/>
        <v>149</v>
      </c>
      <c r="S52">
        <f t="shared" si="2"/>
        <v>209.11538064963665</v>
      </c>
      <c r="T52">
        <f t="shared" si="8"/>
        <v>32.187631216658062</v>
      </c>
      <c r="U52" s="28">
        <f t="shared" si="3"/>
        <v>19184</v>
      </c>
      <c r="V52" s="28">
        <f t="shared" si="4"/>
        <v>4796</v>
      </c>
      <c r="X52">
        <f t="shared" si="6"/>
        <v>42</v>
      </c>
      <c r="Y52">
        <v>3920</v>
      </c>
      <c r="Z52" t="s">
        <v>212</v>
      </c>
      <c r="AA52" s="28">
        <v>998</v>
      </c>
      <c r="AB52" s="28">
        <v>2</v>
      </c>
      <c r="AC52" s="28">
        <v>998</v>
      </c>
      <c r="AD52" s="28">
        <v>998</v>
      </c>
      <c r="AE52">
        <v>288.09778432562325</v>
      </c>
    </row>
    <row r="53" spans="1:31">
      <c r="A53">
        <v>8710</v>
      </c>
      <c r="B53" t="s">
        <v>177</v>
      </c>
      <c r="C53" s="28">
        <v>49153</v>
      </c>
      <c r="D53" s="28">
        <v>247</v>
      </c>
      <c r="E53" s="28">
        <v>4776</v>
      </c>
      <c r="F53" s="28">
        <v>4577</v>
      </c>
      <c r="G53" s="28">
        <v>5174</v>
      </c>
      <c r="H53" s="28">
        <v>7562</v>
      </c>
      <c r="I53" s="28">
        <v>3781</v>
      </c>
      <c r="J53" s="28">
        <v>3383</v>
      </c>
      <c r="K53" s="28">
        <v>2985</v>
      </c>
      <c r="L53" s="28">
        <v>6368</v>
      </c>
      <c r="M53" s="28">
        <v>2189</v>
      </c>
      <c r="N53" s="28">
        <v>2985</v>
      </c>
      <c r="O53" s="28">
        <v>1990</v>
      </c>
      <c r="P53" s="28">
        <v>3383</v>
      </c>
      <c r="Q53" s="28">
        <f t="shared" si="5"/>
        <v>7562</v>
      </c>
      <c r="R53" s="28">
        <f t="shared" si="7"/>
        <v>4179</v>
      </c>
      <c r="S53">
        <f t="shared" si="2"/>
        <v>1670.2605925333016</v>
      </c>
      <c r="T53">
        <f t="shared" si="8"/>
        <v>2.536872283143111</v>
      </c>
      <c r="U53" s="28">
        <f t="shared" si="3"/>
        <v>19184</v>
      </c>
      <c r="V53" s="28">
        <f t="shared" si="4"/>
        <v>10602</v>
      </c>
      <c r="X53">
        <f t="shared" si="6"/>
        <v>43</v>
      </c>
      <c r="Y53">
        <v>7589</v>
      </c>
      <c r="Z53" t="s">
        <v>166</v>
      </c>
      <c r="AA53" s="28">
        <v>33932</v>
      </c>
      <c r="AB53" s="28">
        <v>68</v>
      </c>
      <c r="AC53" s="28">
        <v>4491</v>
      </c>
      <c r="AD53" s="28">
        <v>998</v>
      </c>
      <c r="AE53">
        <v>1027.7975864866969</v>
      </c>
    </row>
    <row r="54" spans="1:31">
      <c r="A54">
        <v>3628</v>
      </c>
      <c r="B54" t="s">
        <v>179</v>
      </c>
      <c r="C54" s="28">
        <v>66866</v>
      </c>
      <c r="D54" s="28">
        <v>134</v>
      </c>
      <c r="E54" s="28">
        <v>5489</v>
      </c>
      <c r="F54" s="28">
        <v>4990</v>
      </c>
      <c r="G54" s="28">
        <v>4491</v>
      </c>
      <c r="H54" s="28">
        <v>3992</v>
      </c>
      <c r="I54" s="28">
        <v>4491</v>
      </c>
      <c r="J54" s="28">
        <v>4990</v>
      </c>
      <c r="K54" s="28">
        <v>4990</v>
      </c>
      <c r="L54" s="28">
        <v>6487</v>
      </c>
      <c r="M54" s="28">
        <v>7485</v>
      </c>
      <c r="N54" s="28">
        <v>6487</v>
      </c>
      <c r="O54" s="28">
        <v>5988</v>
      </c>
      <c r="P54" s="28">
        <v>6986</v>
      </c>
      <c r="Q54" s="28">
        <f t="shared" si="5"/>
        <v>7485</v>
      </c>
      <c r="R54" s="28">
        <f t="shared" si="7"/>
        <v>499</v>
      </c>
      <c r="S54">
        <f t="shared" si="2"/>
        <v>1102.1901199911304</v>
      </c>
      <c r="T54">
        <f t="shared" si="8"/>
        <v>1.8648473564043511</v>
      </c>
      <c r="U54" s="28">
        <f t="shared" si="3"/>
        <v>13958</v>
      </c>
      <c r="V54" s="28">
        <f t="shared" si="4"/>
        <v>931</v>
      </c>
      <c r="X54">
        <f t="shared" si="6"/>
        <v>44</v>
      </c>
      <c r="Y54">
        <v>8472</v>
      </c>
      <c r="Z54" t="s">
        <v>215</v>
      </c>
      <c r="AA54" s="28">
        <v>1497</v>
      </c>
      <c r="AB54" s="28">
        <v>3</v>
      </c>
      <c r="AC54" s="28">
        <v>998</v>
      </c>
      <c r="AD54" s="28">
        <v>998</v>
      </c>
      <c r="AE54">
        <v>310.16919869352245</v>
      </c>
    </row>
    <row r="55" spans="1:31">
      <c r="A55">
        <v>1469</v>
      </c>
      <c r="B55" t="s">
        <v>183</v>
      </c>
      <c r="C55" s="28">
        <v>1796</v>
      </c>
      <c r="D55" s="28">
        <v>4</v>
      </c>
      <c r="E55" s="28">
        <v>0</v>
      </c>
      <c r="F55" s="28">
        <v>449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449</v>
      </c>
      <c r="M55" s="28">
        <v>449</v>
      </c>
      <c r="N55" s="28">
        <v>449</v>
      </c>
      <c r="O55" s="28">
        <v>0</v>
      </c>
      <c r="P55" s="28">
        <v>0</v>
      </c>
      <c r="Q55" s="28">
        <f t="shared" si="5"/>
        <v>449</v>
      </c>
      <c r="R55" s="28">
        <f t="shared" si="7"/>
        <v>449</v>
      </c>
      <c r="S55">
        <f t="shared" si="2"/>
        <v>221.07231779888161</v>
      </c>
      <c r="T55">
        <f t="shared" si="8"/>
        <v>69.429222345953974</v>
      </c>
      <c r="U55" s="28">
        <f t="shared" si="3"/>
        <v>31174</v>
      </c>
      <c r="V55" s="28">
        <f t="shared" si="4"/>
        <v>31174</v>
      </c>
      <c r="X55">
        <f t="shared" si="6"/>
        <v>45</v>
      </c>
      <c r="Y55">
        <v>7554</v>
      </c>
      <c r="Z55" t="s">
        <v>163</v>
      </c>
      <c r="AA55" s="28">
        <v>54534</v>
      </c>
      <c r="AB55" s="28">
        <v>366</v>
      </c>
      <c r="AC55" s="28">
        <v>7003</v>
      </c>
      <c r="AD55" s="28">
        <v>745</v>
      </c>
      <c r="AE55">
        <v>1457.8206960453613</v>
      </c>
    </row>
    <row r="56" spans="1:31">
      <c r="A56">
        <v>4735</v>
      </c>
      <c r="B56" t="s">
        <v>164</v>
      </c>
      <c r="C56" s="28">
        <v>59841</v>
      </c>
      <c r="D56" s="28">
        <v>109</v>
      </c>
      <c r="E56" s="28">
        <v>5490</v>
      </c>
      <c r="F56" s="28">
        <v>549</v>
      </c>
      <c r="G56" s="28">
        <v>4941</v>
      </c>
      <c r="H56" s="28">
        <v>2745</v>
      </c>
      <c r="I56" s="28">
        <v>3843</v>
      </c>
      <c r="J56" s="28">
        <v>6039</v>
      </c>
      <c r="K56" s="28">
        <v>3294</v>
      </c>
      <c r="L56" s="28">
        <v>2745</v>
      </c>
      <c r="M56" s="28">
        <v>4941</v>
      </c>
      <c r="N56" s="28">
        <v>11529</v>
      </c>
      <c r="O56" s="28">
        <v>6039</v>
      </c>
      <c r="P56" s="28">
        <v>7686</v>
      </c>
      <c r="Q56" s="28">
        <f t="shared" si="5"/>
        <v>11529</v>
      </c>
      <c r="R56" s="28">
        <f t="shared" si="7"/>
        <v>3843</v>
      </c>
      <c r="S56">
        <f t="shared" si="2"/>
        <v>2803.8442806261551</v>
      </c>
      <c r="T56">
        <f t="shared" si="8"/>
        <v>2.0837700461779272</v>
      </c>
      <c r="U56" s="28">
        <f t="shared" si="3"/>
        <v>24024</v>
      </c>
      <c r="V56" s="28">
        <f t="shared" si="4"/>
        <v>8008</v>
      </c>
      <c r="X56">
        <f t="shared" si="6"/>
        <v>46</v>
      </c>
      <c r="Y56">
        <v>3247</v>
      </c>
      <c r="Z56" t="s">
        <v>129</v>
      </c>
      <c r="AA56" s="28">
        <v>7164</v>
      </c>
      <c r="AB56" s="28">
        <v>36</v>
      </c>
      <c r="AC56" s="28">
        <v>1393</v>
      </c>
      <c r="AD56" s="28">
        <v>597</v>
      </c>
      <c r="AE56">
        <v>440.91372068796983</v>
      </c>
    </row>
    <row r="57" spans="1:31">
      <c r="A57">
        <v>7589</v>
      </c>
      <c r="B57" t="s">
        <v>167</v>
      </c>
      <c r="C57" s="28">
        <v>33932</v>
      </c>
      <c r="D57" s="28">
        <v>68</v>
      </c>
      <c r="E57" s="28">
        <v>3493</v>
      </c>
      <c r="F57" s="28">
        <v>4491</v>
      </c>
      <c r="G57" s="28">
        <v>2495</v>
      </c>
      <c r="H57" s="28">
        <v>3493</v>
      </c>
      <c r="I57" s="28">
        <v>2994</v>
      </c>
      <c r="J57" s="28">
        <v>3493</v>
      </c>
      <c r="K57" s="28">
        <v>2994</v>
      </c>
      <c r="L57" s="28">
        <v>2495</v>
      </c>
      <c r="M57" s="28">
        <v>1996</v>
      </c>
      <c r="N57" s="28">
        <v>1996</v>
      </c>
      <c r="O57" s="28">
        <v>499</v>
      </c>
      <c r="P57" s="28">
        <v>3493</v>
      </c>
      <c r="Q57" s="28">
        <f t="shared" si="5"/>
        <v>4491</v>
      </c>
      <c r="R57" s="28">
        <f t="shared" si="7"/>
        <v>998</v>
      </c>
      <c r="S57">
        <f t="shared" si="2"/>
        <v>1027.7975864866969</v>
      </c>
      <c r="T57">
        <f t="shared" si="8"/>
        <v>3.6748462611497503</v>
      </c>
      <c r="U57" s="28">
        <f t="shared" si="3"/>
        <v>16504</v>
      </c>
      <c r="V57" s="28">
        <f t="shared" si="4"/>
        <v>3667</v>
      </c>
      <c r="X57">
        <f t="shared" si="6"/>
        <v>47</v>
      </c>
      <c r="Y57">
        <v>5208</v>
      </c>
      <c r="Z57" t="s">
        <v>146</v>
      </c>
      <c r="AA57" s="28">
        <v>2189</v>
      </c>
      <c r="AB57" s="28">
        <v>11</v>
      </c>
      <c r="AC57" s="28">
        <v>597</v>
      </c>
      <c r="AD57" s="28">
        <v>597</v>
      </c>
      <c r="AE57">
        <v>198.24477905922876</v>
      </c>
    </row>
    <row r="58" spans="1:31">
      <c r="A58">
        <v>4078</v>
      </c>
      <c r="B58" t="s">
        <v>211</v>
      </c>
      <c r="C58" s="28">
        <v>697602</v>
      </c>
      <c r="D58" s="28">
        <v>998</v>
      </c>
      <c r="E58" s="28">
        <v>39144</v>
      </c>
      <c r="F58" s="28">
        <v>40542</v>
      </c>
      <c r="G58" s="28">
        <v>28659</v>
      </c>
      <c r="H58" s="28">
        <v>51726</v>
      </c>
      <c r="I58" s="28">
        <v>56619</v>
      </c>
      <c r="J58" s="28">
        <v>80385</v>
      </c>
      <c r="K58" s="28">
        <v>71298</v>
      </c>
      <c r="L58" s="28">
        <v>68502</v>
      </c>
      <c r="M58" s="28">
        <v>46833</v>
      </c>
      <c r="N58" s="28">
        <v>60813</v>
      </c>
      <c r="O58" s="28">
        <v>63609</v>
      </c>
      <c r="P58" s="28">
        <v>84579</v>
      </c>
      <c r="Q58" s="28">
        <f t="shared" si="5"/>
        <v>84579</v>
      </c>
      <c r="R58" s="28">
        <f t="shared" si="7"/>
        <v>0</v>
      </c>
      <c r="S58">
        <f t="shared" si="2"/>
        <v>17110.147106986755</v>
      </c>
      <c r="T58">
        <f t="shared" si="8"/>
        <v>0.17874788680842849</v>
      </c>
      <c r="U58" s="28">
        <f t="shared" si="3"/>
        <v>15118</v>
      </c>
      <c r="V58" s="28">
        <f t="shared" si="4"/>
        <v>0</v>
      </c>
      <c r="X58">
        <f t="shared" si="6"/>
        <v>48</v>
      </c>
      <c r="Y58">
        <v>6981</v>
      </c>
      <c r="Z58" t="s">
        <v>156</v>
      </c>
      <c r="AA58" s="28">
        <v>34587</v>
      </c>
      <c r="AB58" s="28">
        <v>63</v>
      </c>
      <c r="AC58" s="28">
        <v>4392</v>
      </c>
      <c r="AD58" s="28">
        <v>549</v>
      </c>
      <c r="AE58">
        <v>1149.8062386174622</v>
      </c>
    </row>
    <row r="59" spans="1:31">
      <c r="A59">
        <v>2301</v>
      </c>
      <c r="B59" t="s">
        <v>188</v>
      </c>
      <c r="C59" s="28">
        <v>76311</v>
      </c>
      <c r="D59" s="28">
        <v>139</v>
      </c>
      <c r="E59" s="28">
        <v>7137</v>
      </c>
      <c r="F59" s="28">
        <v>7686</v>
      </c>
      <c r="G59" s="28">
        <v>8235</v>
      </c>
      <c r="H59" s="28">
        <v>4941</v>
      </c>
      <c r="I59" s="28">
        <v>4392</v>
      </c>
      <c r="J59" s="28">
        <v>5490</v>
      </c>
      <c r="K59" s="28">
        <v>5490</v>
      </c>
      <c r="L59" s="28">
        <v>8235</v>
      </c>
      <c r="M59" s="28">
        <v>7686</v>
      </c>
      <c r="N59" s="28">
        <v>6039</v>
      </c>
      <c r="O59" s="28">
        <v>6039</v>
      </c>
      <c r="P59" s="28">
        <v>4941</v>
      </c>
      <c r="Q59" s="28">
        <f t="shared" si="5"/>
        <v>8235</v>
      </c>
      <c r="R59" s="28">
        <f t="shared" si="7"/>
        <v>3294</v>
      </c>
      <c r="S59">
        <f t="shared" si="2"/>
        <v>1374.1626293194638</v>
      </c>
      <c r="T59">
        <f t="shared" si="8"/>
        <v>1.6340355038373673</v>
      </c>
      <c r="U59" s="28">
        <f t="shared" si="3"/>
        <v>13456</v>
      </c>
      <c r="V59" s="28">
        <f t="shared" si="4"/>
        <v>5383</v>
      </c>
      <c r="X59">
        <f t="shared" si="6"/>
        <v>49</v>
      </c>
      <c r="Y59">
        <v>3628</v>
      </c>
      <c r="Z59" t="s">
        <v>178</v>
      </c>
      <c r="AA59" s="28">
        <v>66866</v>
      </c>
      <c r="AB59" s="28">
        <v>134</v>
      </c>
      <c r="AC59" s="28">
        <v>7485</v>
      </c>
      <c r="AD59" s="28">
        <v>499</v>
      </c>
      <c r="AE59">
        <v>1102.1901199911304</v>
      </c>
    </row>
    <row r="60" spans="1:31">
      <c r="A60">
        <v>4578</v>
      </c>
      <c r="B60" t="s">
        <v>191</v>
      </c>
      <c r="C60" s="28">
        <v>96075</v>
      </c>
      <c r="D60" s="28">
        <v>175</v>
      </c>
      <c r="E60" s="28">
        <v>8235</v>
      </c>
      <c r="F60" s="28">
        <v>4941</v>
      </c>
      <c r="G60" s="28">
        <v>9333</v>
      </c>
      <c r="H60" s="28">
        <v>11529</v>
      </c>
      <c r="I60" s="28">
        <v>4941</v>
      </c>
      <c r="J60" s="28">
        <v>4392</v>
      </c>
      <c r="K60" s="28">
        <v>12627</v>
      </c>
      <c r="L60" s="28">
        <v>6039</v>
      </c>
      <c r="M60" s="28">
        <v>5490</v>
      </c>
      <c r="N60" s="28">
        <v>10431</v>
      </c>
      <c r="O60" s="28">
        <v>8235</v>
      </c>
      <c r="P60" s="28">
        <v>9882</v>
      </c>
      <c r="Q60" s="28">
        <f t="shared" si="5"/>
        <v>12627</v>
      </c>
      <c r="R60" s="28">
        <f t="shared" si="7"/>
        <v>2745</v>
      </c>
      <c r="S60">
        <f t="shared" si="2"/>
        <v>2813.5996395752863</v>
      </c>
      <c r="T60">
        <f t="shared" si="8"/>
        <v>1.2978910573336802</v>
      </c>
      <c r="U60" s="28">
        <f t="shared" si="3"/>
        <v>16388</v>
      </c>
      <c r="V60" s="28">
        <f t="shared" si="4"/>
        <v>3563</v>
      </c>
      <c r="X60">
        <f t="shared" si="6"/>
        <v>50</v>
      </c>
      <c r="Y60">
        <v>1469</v>
      </c>
      <c r="Z60" t="s">
        <v>182</v>
      </c>
      <c r="AA60" s="28">
        <v>1796</v>
      </c>
      <c r="AB60" s="28">
        <v>4</v>
      </c>
      <c r="AC60" s="28">
        <v>449</v>
      </c>
      <c r="AD60" s="28">
        <v>449</v>
      </c>
      <c r="AE60">
        <v>221.07231779888161</v>
      </c>
    </row>
    <row r="61" spans="1:31">
      <c r="A61">
        <v>4697</v>
      </c>
      <c r="B61" t="s">
        <v>192</v>
      </c>
      <c r="C61" s="28">
        <v>37425</v>
      </c>
      <c r="D61" s="28">
        <v>75</v>
      </c>
      <c r="E61" s="28">
        <v>3493</v>
      </c>
      <c r="F61" s="28">
        <v>1497</v>
      </c>
      <c r="G61" s="28">
        <v>2495</v>
      </c>
      <c r="H61" s="28">
        <v>2994</v>
      </c>
      <c r="I61" s="28">
        <v>1996</v>
      </c>
      <c r="J61" s="28">
        <v>4990</v>
      </c>
      <c r="K61" s="28">
        <v>5489</v>
      </c>
      <c r="L61" s="28">
        <v>2495</v>
      </c>
      <c r="M61" s="28">
        <v>3493</v>
      </c>
      <c r="N61" s="28">
        <v>1996</v>
      </c>
      <c r="O61" s="28">
        <v>2495</v>
      </c>
      <c r="P61" s="28">
        <v>3992</v>
      </c>
      <c r="Q61" s="28">
        <f t="shared" si="5"/>
        <v>5489</v>
      </c>
      <c r="R61" s="28">
        <f t="shared" si="7"/>
        <v>1497</v>
      </c>
      <c r="S61">
        <f t="shared" si="2"/>
        <v>1224.6081469745184</v>
      </c>
      <c r="T61">
        <f t="shared" si="8"/>
        <v>3.3318606101091071</v>
      </c>
      <c r="U61" s="28">
        <f t="shared" si="3"/>
        <v>18289</v>
      </c>
      <c r="V61" s="28">
        <f t="shared" si="4"/>
        <v>4988</v>
      </c>
      <c r="X61">
        <f t="shared" si="6"/>
        <v>51</v>
      </c>
      <c r="Y61">
        <v>3165</v>
      </c>
      <c r="Z61" t="s">
        <v>194</v>
      </c>
      <c r="AA61" s="28">
        <v>798</v>
      </c>
      <c r="AB61" s="28">
        <v>2</v>
      </c>
      <c r="AC61" s="28">
        <v>399</v>
      </c>
      <c r="AD61" s="28">
        <v>399</v>
      </c>
      <c r="AE61">
        <v>155.31053936022383</v>
      </c>
    </row>
    <row r="62" spans="1:31">
      <c r="A62">
        <v>8557</v>
      </c>
      <c r="B62" t="s">
        <v>184</v>
      </c>
      <c r="C62" s="28">
        <v>82187</v>
      </c>
      <c r="D62" s="28">
        <v>413</v>
      </c>
      <c r="E62" s="28">
        <v>7562</v>
      </c>
      <c r="F62" s="28">
        <v>7761</v>
      </c>
      <c r="G62" s="28">
        <v>8159</v>
      </c>
      <c r="H62" s="28">
        <v>8557</v>
      </c>
      <c r="I62" s="28">
        <v>7164</v>
      </c>
      <c r="J62" s="28">
        <v>3582</v>
      </c>
      <c r="K62" s="28">
        <v>5771</v>
      </c>
      <c r="L62" s="28">
        <v>8159</v>
      </c>
      <c r="M62" s="28">
        <v>5572</v>
      </c>
      <c r="N62" s="28">
        <v>6965</v>
      </c>
      <c r="O62" s="28">
        <v>7164</v>
      </c>
      <c r="P62" s="28">
        <v>5771</v>
      </c>
      <c r="Q62" s="28">
        <f t="shared" si="5"/>
        <v>8557</v>
      </c>
      <c r="R62" s="28">
        <f t="shared" si="7"/>
        <v>2786</v>
      </c>
      <c r="S62">
        <f t="shared" si="2"/>
        <v>1431.1365132987719</v>
      </c>
      <c r="T62">
        <f t="shared" si="8"/>
        <v>1.5172093315650081</v>
      </c>
      <c r="U62" s="28">
        <f t="shared" si="3"/>
        <v>12983</v>
      </c>
      <c r="V62" s="28">
        <f t="shared" si="4"/>
        <v>4227</v>
      </c>
      <c r="X62">
        <f t="shared" si="6"/>
        <v>52</v>
      </c>
      <c r="Y62">
        <v>1423</v>
      </c>
      <c r="Z62" t="s">
        <v>27</v>
      </c>
      <c r="AA62" s="28">
        <v>64078</v>
      </c>
      <c r="AB62" s="28">
        <v>322</v>
      </c>
      <c r="AC62" s="28">
        <v>7363</v>
      </c>
      <c r="AD62" s="28">
        <v>398</v>
      </c>
      <c r="AE62">
        <v>1343.8919621980808</v>
      </c>
    </row>
    <row r="63" spans="1:31">
      <c r="A63">
        <v>1423</v>
      </c>
      <c r="B63" t="s">
        <v>193</v>
      </c>
      <c r="C63" s="28">
        <v>64078</v>
      </c>
      <c r="D63" s="28">
        <v>322</v>
      </c>
      <c r="E63" s="28">
        <v>6368</v>
      </c>
      <c r="F63" s="28">
        <v>5373</v>
      </c>
      <c r="G63" s="28">
        <v>5970</v>
      </c>
      <c r="H63" s="28">
        <v>5572</v>
      </c>
      <c r="I63" s="28">
        <v>6169</v>
      </c>
      <c r="J63" s="28">
        <v>7363</v>
      </c>
      <c r="K63" s="28">
        <v>4776</v>
      </c>
      <c r="L63" s="28">
        <v>2786</v>
      </c>
      <c r="M63" s="28">
        <v>4776</v>
      </c>
      <c r="N63" s="28">
        <v>4179</v>
      </c>
      <c r="O63" s="28">
        <v>3781</v>
      </c>
      <c r="P63" s="28">
        <v>6965</v>
      </c>
      <c r="Q63" s="28">
        <f t="shared" si="5"/>
        <v>7363</v>
      </c>
      <c r="R63" s="28">
        <f t="shared" si="7"/>
        <v>398</v>
      </c>
      <c r="S63">
        <f t="shared" si="2"/>
        <v>1343.8919621980808</v>
      </c>
      <c r="T63">
        <f t="shared" si="8"/>
        <v>1.9459858817899018</v>
      </c>
      <c r="U63" s="28">
        <f t="shared" si="3"/>
        <v>14328</v>
      </c>
      <c r="V63" s="28">
        <f t="shared" si="4"/>
        <v>775</v>
      </c>
      <c r="X63">
        <f t="shared" si="6"/>
        <v>53</v>
      </c>
      <c r="Y63">
        <v>8558</v>
      </c>
      <c r="Z63" t="s">
        <v>185</v>
      </c>
      <c r="AA63" s="28">
        <v>48954</v>
      </c>
      <c r="AB63" s="28">
        <v>246</v>
      </c>
      <c r="AC63" s="28">
        <v>4975</v>
      </c>
      <c r="AD63" s="28">
        <v>199</v>
      </c>
      <c r="AE63">
        <v>780.00984842267451</v>
      </c>
    </row>
    <row r="64" spans="1:31">
      <c r="A64">
        <v>1578</v>
      </c>
      <c r="B64" t="s">
        <v>127</v>
      </c>
      <c r="C64" s="28">
        <v>19168</v>
      </c>
      <c r="D64" s="28">
        <v>32</v>
      </c>
      <c r="E64" s="28">
        <v>1797</v>
      </c>
      <c r="F64" s="28">
        <v>2396</v>
      </c>
      <c r="G64" s="28">
        <v>2396</v>
      </c>
      <c r="H64" s="28">
        <v>0</v>
      </c>
      <c r="I64" s="28">
        <v>599</v>
      </c>
      <c r="J64" s="28">
        <v>0</v>
      </c>
      <c r="K64" s="28">
        <v>599</v>
      </c>
      <c r="L64" s="28">
        <v>1797</v>
      </c>
      <c r="M64" s="28">
        <v>4193</v>
      </c>
      <c r="N64" s="28">
        <v>599</v>
      </c>
      <c r="O64" s="28">
        <v>2396</v>
      </c>
      <c r="P64" s="28">
        <v>2396</v>
      </c>
      <c r="Q64" s="28">
        <f t="shared" si="5"/>
        <v>4193</v>
      </c>
      <c r="R64" s="28">
        <f t="shared" si="7"/>
        <v>1797</v>
      </c>
      <c r="S64">
        <f t="shared" si="2"/>
        <v>1259.9296036130772</v>
      </c>
      <c r="T64">
        <f t="shared" si="8"/>
        <v>6.5053674526989429</v>
      </c>
      <c r="U64" s="28">
        <f t="shared" si="3"/>
        <v>27277</v>
      </c>
      <c r="V64" s="28">
        <f t="shared" si="4"/>
        <v>11690</v>
      </c>
      <c r="X64">
        <f t="shared" si="6"/>
        <v>54</v>
      </c>
      <c r="Y64">
        <v>9164</v>
      </c>
      <c r="Z64" t="s">
        <v>174</v>
      </c>
      <c r="AA64" s="28">
        <v>3874</v>
      </c>
      <c r="AB64" s="28">
        <v>26</v>
      </c>
      <c r="AC64" s="28">
        <v>596</v>
      </c>
      <c r="AD64" s="28">
        <v>149</v>
      </c>
      <c r="AE64">
        <v>209.11538064963665</v>
      </c>
    </row>
    <row r="65" spans="1:31">
      <c r="A65">
        <v>2586</v>
      </c>
      <c r="B65" t="s">
        <v>165</v>
      </c>
      <c r="C65" s="28">
        <v>259128</v>
      </c>
      <c r="D65" s="28">
        <v>472</v>
      </c>
      <c r="E65" s="28">
        <v>31293</v>
      </c>
      <c r="F65" s="28">
        <v>21411</v>
      </c>
      <c r="G65" s="28">
        <v>30195</v>
      </c>
      <c r="H65" s="28">
        <v>22509</v>
      </c>
      <c r="I65" s="28">
        <v>29646</v>
      </c>
      <c r="J65" s="28">
        <v>20313</v>
      </c>
      <c r="K65" s="28">
        <v>20862</v>
      </c>
      <c r="L65" s="28">
        <v>14274</v>
      </c>
      <c r="M65" s="28">
        <v>16470</v>
      </c>
      <c r="N65" s="28">
        <v>23058</v>
      </c>
      <c r="O65" s="28">
        <v>19215</v>
      </c>
      <c r="P65" s="28">
        <v>9882</v>
      </c>
      <c r="Q65" s="28">
        <f t="shared" si="5"/>
        <v>31293</v>
      </c>
      <c r="R65" s="28">
        <f t="shared" si="7"/>
        <v>21411</v>
      </c>
      <c r="S65">
        <f t="shared" si="2"/>
        <v>6471.9089638501273</v>
      </c>
      <c r="T65">
        <f t="shared" si="8"/>
        <v>0.48120960812159758</v>
      </c>
      <c r="U65" s="28">
        <f t="shared" si="3"/>
        <v>15058</v>
      </c>
      <c r="V65" s="28">
        <f t="shared" si="4"/>
        <v>10303</v>
      </c>
      <c r="X65">
        <f t="shared" si="6"/>
        <v>55</v>
      </c>
      <c r="Y65">
        <v>1244</v>
      </c>
      <c r="Z65" t="s">
        <v>208</v>
      </c>
      <c r="AA65" s="28">
        <v>53867</v>
      </c>
      <c r="AB65" s="28">
        <v>83</v>
      </c>
      <c r="AC65" s="28">
        <v>5841</v>
      </c>
      <c r="AD65" s="28">
        <v>0</v>
      </c>
      <c r="AE65">
        <v>1188.9390578719047</v>
      </c>
    </row>
    <row r="66" spans="1:31">
      <c r="A66">
        <v>3211</v>
      </c>
      <c r="B66" t="s">
        <v>186</v>
      </c>
      <c r="C66" s="28">
        <v>15847</v>
      </c>
      <c r="D66" s="28">
        <v>53</v>
      </c>
      <c r="E66" s="28">
        <v>1495</v>
      </c>
      <c r="F66" s="28">
        <v>1196</v>
      </c>
      <c r="G66" s="28">
        <v>2093</v>
      </c>
      <c r="H66" s="28">
        <v>1495</v>
      </c>
      <c r="I66" s="28">
        <v>1794</v>
      </c>
      <c r="J66" s="28">
        <v>2691</v>
      </c>
      <c r="K66" s="28">
        <v>2392</v>
      </c>
      <c r="L66" s="28">
        <v>0</v>
      </c>
      <c r="M66" s="28">
        <v>2093</v>
      </c>
      <c r="N66" s="28">
        <v>598</v>
      </c>
      <c r="O66" s="28">
        <v>0</v>
      </c>
      <c r="P66" s="28">
        <v>0</v>
      </c>
      <c r="Q66" s="28">
        <f t="shared" si="5"/>
        <v>2691</v>
      </c>
      <c r="R66" s="28">
        <f t="shared" si="7"/>
        <v>2691</v>
      </c>
      <c r="S66">
        <f t="shared" si="2"/>
        <v>966.4209941214998</v>
      </c>
      <c r="T66">
        <f t="shared" si="8"/>
        <v>7.8686744073536525</v>
      </c>
      <c r="U66" s="28">
        <f t="shared" si="3"/>
        <v>21175</v>
      </c>
      <c r="V66" s="28">
        <f t="shared" si="4"/>
        <v>21175</v>
      </c>
      <c r="X66">
        <f t="shared" si="6"/>
        <v>56</v>
      </c>
      <c r="Y66">
        <v>7684</v>
      </c>
      <c r="Z66" t="s">
        <v>142</v>
      </c>
      <c r="AA66" s="28">
        <v>32238</v>
      </c>
      <c r="AB66" s="28">
        <v>162</v>
      </c>
      <c r="AC66" s="28">
        <v>4378</v>
      </c>
      <c r="AD66" s="28">
        <v>0</v>
      </c>
      <c r="AE66">
        <v>854.87920465142588</v>
      </c>
    </row>
    <row r="67" spans="1:31">
      <c r="A67">
        <v>1457</v>
      </c>
      <c r="B67" t="s">
        <v>187</v>
      </c>
      <c r="C67" s="28">
        <v>12974</v>
      </c>
      <c r="D67" s="28">
        <v>26</v>
      </c>
      <c r="E67" s="28">
        <v>1996</v>
      </c>
      <c r="F67" s="28">
        <v>1497</v>
      </c>
      <c r="G67" s="28">
        <v>0</v>
      </c>
      <c r="H67" s="28">
        <v>0</v>
      </c>
      <c r="I67" s="28">
        <v>2495</v>
      </c>
      <c r="J67" s="28">
        <v>4491</v>
      </c>
      <c r="K67" s="28">
        <v>499</v>
      </c>
      <c r="L67" s="28">
        <v>499</v>
      </c>
      <c r="M67" s="28">
        <v>499</v>
      </c>
      <c r="N67" s="28">
        <v>0</v>
      </c>
      <c r="O67" s="28">
        <v>998</v>
      </c>
      <c r="P67" s="28">
        <v>0</v>
      </c>
      <c r="Q67" s="28">
        <f t="shared" si="5"/>
        <v>4491</v>
      </c>
      <c r="R67" s="28">
        <f t="shared" si="7"/>
        <v>4491</v>
      </c>
      <c r="S67">
        <f t="shared" si="2"/>
        <v>1359.6484059780998</v>
      </c>
      <c r="T67">
        <f t="shared" si="8"/>
        <v>9.6111363753147323</v>
      </c>
      <c r="U67" s="28">
        <f t="shared" si="3"/>
        <v>43164</v>
      </c>
      <c r="V67" s="28">
        <f t="shared" si="4"/>
        <v>43164</v>
      </c>
      <c r="X67">
        <f t="shared" si="6"/>
        <v>57</v>
      </c>
      <c r="Y67">
        <v>2069</v>
      </c>
      <c r="Z67" t="s">
        <v>157</v>
      </c>
      <c r="AA67" s="28">
        <v>7984</v>
      </c>
      <c r="AB67" s="28">
        <v>16</v>
      </c>
      <c r="AC67" s="28">
        <v>1996</v>
      </c>
      <c r="AD67" s="28">
        <v>0</v>
      </c>
      <c r="AE67">
        <v>683.97372800865719</v>
      </c>
    </row>
    <row r="68" spans="1:31">
      <c r="A68">
        <v>8569</v>
      </c>
      <c r="B68" t="s">
        <v>181</v>
      </c>
      <c r="C68" s="28">
        <v>18040</v>
      </c>
      <c r="D68" s="28">
        <v>41</v>
      </c>
      <c r="E68" s="28">
        <v>1320</v>
      </c>
      <c r="F68" s="28">
        <v>0</v>
      </c>
      <c r="G68" s="28">
        <v>440</v>
      </c>
      <c r="H68" s="28">
        <v>880</v>
      </c>
      <c r="I68" s="28">
        <v>880</v>
      </c>
      <c r="J68" s="28">
        <v>1760</v>
      </c>
      <c r="K68" s="28">
        <v>0</v>
      </c>
      <c r="L68" s="28">
        <v>2200</v>
      </c>
      <c r="M68" s="28">
        <v>1760</v>
      </c>
      <c r="N68" s="28">
        <v>3080</v>
      </c>
      <c r="O68" s="28">
        <v>3520</v>
      </c>
      <c r="P68" s="28">
        <v>2200</v>
      </c>
      <c r="Q68" s="28">
        <f t="shared" si="5"/>
        <v>3520</v>
      </c>
      <c r="R68" s="28">
        <f t="shared" si="7"/>
        <v>1320</v>
      </c>
      <c r="S68">
        <f t="shared" si="2"/>
        <v>1132.843031197762</v>
      </c>
      <c r="T68">
        <f t="shared" si="8"/>
        <v>6.9121332224685883</v>
      </c>
      <c r="U68" s="28">
        <f t="shared" si="3"/>
        <v>24331</v>
      </c>
      <c r="V68" s="28">
        <f t="shared" si="4"/>
        <v>9124</v>
      </c>
      <c r="X68">
        <f t="shared" si="6"/>
        <v>58</v>
      </c>
      <c r="Y68">
        <v>6045</v>
      </c>
      <c r="Z68" t="s">
        <v>159</v>
      </c>
      <c r="AA68" s="28">
        <v>19461</v>
      </c>
      <c r="AB68" s="28">
        <v>39</v>
      </c>
      <c r="AC68" s="28">
        <v>3493</v>
      </c>
      <c r="AD68" s="28">
        <v>0</v>
      </c>
      <c r="AE68">
        <v>1000.8312113620176</v>
      </c>
    </row>
    <row r="69" spans="1:31">
      <c r="A69">
        <v>8558</v>
      </c>
      <c r="B69" t="s">
        <v>185</v>
      </c>
      <c r="C69" s="28">
        <v>48954</v>
      </c>
      <c r="D69" s="28">
        <v>246</v>
      </c>
      <c r="E69" s="28">
        <v>4776</v>
      </c>
      <c r="F69" s="28">
        <v>3980</v>
      </c>
      <c r="G69" s="28">
        <v>3781</v>
      </c>
      <c r="H69" s="28">
        <v>3582</v>
      </c>
      <c r="I69" s="28">
        <v>4975</v>
      </c>
      <c r="J69" s="28">
        <v>2388</v>
      </c>
      <c r="K69" s="28">
        <v>4577</v>
      </c>
      <c r="L69" s="28">
        <v>4776</v>
      </c>
      <c r="M69" s="28">
        <v>3184</v>
      </c>
      <c r="N69" s="28">
        <v>3781</v>
      </c>
      <c r="O69" s="28">
        <v>4378</v>
      </c>
      <c r="P69" s="28">
        <v>4776</v>
      </c>
      <c r="Q69" s="28">
        <f t="shared" si="5"/>
        <v>4975</v>
      </c>
      <c r="R69" s="28">
        <f t="shared" si="7"/>
        <v>199</v>
      </c>
      <c r="S69">
        <f t="shared" si="2"/>
        <v>780.00984842267451</v>
      </c>
      <c r="T69">
        <f t="shared" si="8"/>
        <v>2.5471847720989773</v>
      </c>
      <c r="U69" s="28">
        <f t="shared" si="3"/>
        <v>12672</v>
      </c>
      <c r="V69" s="28">
        <f t="shared" si="4"/>
        <v>507</v>
      </c>
      <c r="X69">
        <f t="shared" si="6"/>
        <v>59</v>
      </c>
      <c r="Y69">
        <v>8735</v>
      </c>
      <c r="Z69" t="s">
        <v>172</v>
      </c>
      <c r="AA69" s="28">
        <v>126741</v>
      </c>
      <c r="AB69" s="28">
        <v>509</v>
      </c>
      <c r="AC69" s="28">
        <v>15687</v>
      </c>
      <c r="AD69" s="28">
        <v>0</v>
      </c>
      <c r="AE69">
        <v>2611.8038045834078</v>
      </c>
    </row>
    <row r="70" spans="1:31">
      <c r="A70">
        <v>8472</v>
      </c>
      <c r="B70" t="s">
        <v>216</v>
      </c>
      <c r="C70" s="28">
        <v>1497</v>
      </c>
      <c r="D70" s="28">
        <v>3</v>
      </c>
      <c r="E70" s="28">
        <v>0</v>
      </c>
      <c r="F70" s="28">
        <v>0</v>
      </c>
      <c r="G70" s="28">
        <v>0</v>
      </c>
      <c r="H70" s="28">
        <v>499</v>
      </c>
      <c r="I70" s="28">
        <v>0</v>
      </c>
      <c r="J70" s="28">
        <v>0</v>
      </c>
      <c r="K70" s="28">
        <v>0</v>
      </c>
      <c r="L70" s="28">
        <v>0</v>
      </c>
      <c r="M70" s="28">
        <v>998</v>
      </c>
      <c r="N70" s="28">
        <v>0</v>
      </c>
      <c r="O70" s="28">
        <v>0</v>
      </c>
      <c r="P70" s="28">
        <v>0</v>
      </c>
      <c r="Q70" s="28">
        <f t="shared" si="5"/>
        <v>998</v>
      </c>
      <c r="R70" s="28">
        <f t="shared" si="7"/>
        <v>998</v>
      </c>
      <c r="S70">
        <f t="shared" si="2"/>
        <v>310.16919869352245</v>
      </c>
      <c r="T70">
        <f t="shared" si="8"/>
        <v>83.296515252727673</v>
      </c>
      <c r="U70" s="28">
        <f t="shared" si="3"/>
        <v>83130</v>
      </c>
      <c r="V70" s="28">
        <f t="shared" si="4"/>
        <v>83130</v>
      </c>
      <c r="X70">
        <f t="shared" si="6"/>
        <v>60</v>
      </c>
      <c r="Y70">
        <v>4078</v>
      </c>
      <c r="Z70" t="s">
        <v>211</v>
      </c>
      <c r="AA70" s="28">
        <v>697602</v>
      </c>
      <c r="AB70" s="28">
        <v>998</v>
      </c>
      <c r="AC70" s="28">
        <v>84579</v>
      </c>
      <c r="AD70" s="28">
        <v>0</v>
      </c>
      <c r="AE70">
        <v>17110.147106986755</v>
      </c>
    </row>
  </sheetData>
  <sortState ref="Y11:AE70">
    <sortCondition descending="1" ref="AD11:AD70"/>
  </sortState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AQ70"/>
  <sheetViews>
    <sheetView workbookViewId="0"/>
  </sheetViews>
  <sheetFormatPr defaultRowHeight="13.5"/>
  <cols>
    <col min="3" max="3" width="9.25" bestFit="1" customWidth="1"/>
    <col min="4" max="18" width="9.125" bestFit="1" customWidth="1"/>
    <col min="24" max="24" width="3.125" customWidth="1"/>
    <col min="26" max="26" width="15.625" customWidth="1"/>
    <col min="27" max="27" width="9.25" bestFit="1" customWidth="1"/>
    <col min="28" max="30" width="9.125" bestFit="1" customWidth="1"/>
  </cols>
  <sheetData>
    <row r="2" spans="1:43">
      <c r="A2" t="s">
        <v>304</v>
      </c>
    </row>
    <row r="3" spans="1:43">
      <c r="A3" t="s">
        <v>233</v>
      </c>
    </row>
    <row r="5" spans="1:43">
      <c r="T5" t="s">
        <v>259</v>
      </c>
    </row>
    <row r="6" spans="1:43">
      <c r="T6" t="s">
        <v>11</v>
      </c>
    </row>
    <row r="7" spans="1:43">
      <c r="C7" s="1" t="s">
        <v>13</v>
      </c>
      <c r="T7" t="s">
        <v>12</v>
      </c>
    </row>
    <row r="8" spans="1:43">
      <c r="A8" t="s">
        <v>234</v>
      </c>
      <c r="C8" s="6">
        <f>AVERAGE(C11:C1048576)</f>
        <v>124694.88333333333</v>
      </c>
      <c r="E8" t="s">
        <v>14</v>
      </c>
      <c r="Q8" t="s">
        <v>15</v>
      </c>
      <c r="R8" t="s">
        <v>15</v>
      </c>
      <c r="U8" t="s">
        <v>16</v>
      </c>
      <c r="V8" t="s">
        <v>16</v>
      </c>
      <c r="Y8" t="s">
        <v>239</v>
      </c>
    </row>
    <row r="9" spans="1:43" ht="14.25" thickBot="1">
      <c r="A9" s="2" t="s">
        <v>17</v>
      </c>
      <c r="B9" s="2" t="s">
        <v>18</v>
      </c>
      <c r="C9" s="2" t="s">
        <v>0</v>
      </c>
      <c r="D9" s="2" t="s">
        <v>1</v>
      </c>
      <c r="E9" s="2" t="s">
        <v>232</v>
      </c>
      <c r="F9" s="2" t="s">
        <v>231</v>
      </c>
      <c r="G9" s="2" t="s">
        <v>230</v>
      </c>
      <c r="H9" s="2" t="s">
        <v>229</v>
      </c>
      <c r="I9" s="2" t="s">
        <v>228</v>
      </c>
      <c r="J9" s="2" t="s">
        <v>227</v>
      </c>
      <c r="K9" s="2" t="s">
        <v>226</v>
      </c>
      <c r="L9" s="2" t="s">
        <v>225</v>
      </c>
      <c r="M9" s="2" t="s">
        <v>224</v>
      </c>
      <c r="N9" s="2" t="s">
        <v>223</v>
      </c>
      <c r="O9" s="2" t="s">
        <v>222</v>
      </c>
      <c r="P9" s="2" t="s">
        <v>221</v>
      </c>
      <c r="Q9" s="1" t="s">
        <v>19</v>
      </c>
      <c r="R9" s="1" t="s">
        <v>20</v>
      </c>
      <c r="S9" s="1" t="s">
        <v>21</v>
      </c>
      <c r="T9" s="1" t="s">
        <v>22</v>
      </c>
      <c r="U9" s="1" t="s">
        <v>23</v>
      </c>
      <c r="V9" s="1" t="s">
        <v>24</v>
      </c>
      <c r="X9" s="1"/>
      <c r="Y9" s="7"/>
      <c r="Z9" s="7"/>
      <c r="AA9" s="7"/>
      <c r="AB9" s="7"/>
      <c r="AC9" s="7" t="s">
        <v>236</v>
      </c>
      <c r="AD9" s="7" t="s">
        <v>237</v>
      </c>
      <c r="AE9" s="7"/>
      <c r="AF9" s="7" t="s">
        <v>252</v>
      </c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ht="14.25" thickBot="1">
      <c r="A10" s="2"/>
      <c r="B10" s="2"/>
      <c r="C10" s="2"/>
      <c r="D10" s="8"/>
      <c r="E10" s="29">
        <v>1</v>
      </c>
      <c r="F10" s="30">
        <v>2</v>
      </c>
      <c r="G10" s="30">
        <v>3</v>
      </c>
      <c r="H10" s="30">
        <v>4</v>
      </c>
      <c r="I10" s="30">
        <v>5</v>
      </c>
      <c r="J10" s="30">
        <v>6</v>
      </c>
      <c r="K10" s="30">
        <v>7</v>
      </c>
      <c r="L10" s="30">
        <v>8</v>
      </c>
      <c r="M10" s="30">
        <v>9</v>
      </c>
      <c r="N10" s="30">
        <v>10</v>
      </c>
      <c r="O10" s="30">
        <v>11</v>
      </c>
      <c r="P10" s="31">
        <v>12</v>
      </c>
      <c r="Q10" s="1" t="s">
        <v>25</v>
      </c>
      <c r="R10" s="1" t="s">
        <v>26</v>
      </c>
      <c r="S10" s="1"/>
      <c r="T10" s="1"/>
      <c r="U10" s="1" t="s">
        <v>25</v>
      </c>
      <c r="V10" s="1" t="s">
        <v>26</v>
      </c>
      <c r="X10" s="26"/>
      <c r="Y10" s="27" t="s">
        <v>17</v>
      </c>
      <c r="Z10" s="27" t="s">
        <v>18</v>
      </c>
      <c r="AA10" s="27" t="s">
        <v>0</v>
      </c>
      <c r="AB10" s="27" t="s">
        <v>1</v>
      </c>
      <c r="AC10" s="27" t="s">
        <v>235</v>
      </c>
      <c r="AD10" s="27" t="s">
        <v>238</v>
      </c>
      <c r="AE10" s="27" t="s">
        <v>21</v>
      </c>
      <c r="AF10" s="7" t="s">
        <v>240</v>
      </c>
      <c r="AG10" s="7" t="s">
        <v>241</v>
      </c>
      <c r="AH10" s="7" t="s">
        <v>242</v>
      </c>
      <c r="AI10" s="7" t="s">
        <v>243</v>
      </c>
      <c r="AJ10" s="7" t="s">
        <v>244</v>
      </c>
      <c r="AK10" s="7" t="s">
        <v>245</v>
      </c>
      <c r="AL10" s="7" t="s">
        <v>246</v>
      </c>
      <c r="AM10" s="7" t="s">
        <v>247</v>
      </c>
      <c r="AN10" s="7" t="s">
        <v>248</v>
      </c>
      <c r="AO10" s="7" t="s">
        <v>249</v>
      </c>
      <c r="AP10" s="7" t="s">
        <v>250</v>
      </c>
      <c r="AQ10" s="7" t="s">
        <v>251</v>
      </c>
    </row>
    <row r="11" spans="1:43">
      <c r="A11">
        <v>7401</v>
      </c>
      <c r="B11" t="s">
        <v>132</v>
      </c>
      <c r="C11" s="28">
        <v>1558089</v>
      </c>
      <c r="D11" s="28">
        <v>5211</v>
      </c>
      <c r="E11" s="28">
        <v>156078</v>
      </c>
      <c r="F11" s="28">
        <v>98371</v>
      </c>
      <c r="G11" s="28">
        <v>101959</v>
      </c>
      <c r="H11" s="28">
        <v>136643</v>
      </c>
      <c r="I11" s="28">
        <v>127075</v>
      </c>
      <c r="J11" s="28">
        <v>106743</v>
      </c>
      <c r="K11" s="28">
        <v>136643</v>
      </c>
      <c r="L11" s="28">
        <v>175513</v>
      </c>
      <c r="M11" s="28">
        <v>183586</v>
      </c>
      <c r="N11" s="28">
        <v>129168</v>
      </c>
      <c r="O11" s="28">
        <v>108836</v>
      </c>
      <c r="P11" s="28">
        <v>97474</v>
      </c>
      <c r="Q11" s="28">
        <f>ROUND(SLOPE(E11:P11,$E$10:$P$10),0)</f>
        <v>175</v>
      </c>
      <c r="R11" s="28">
        <f>ROUND(INTERCEPT(E11:P11,$E$10:$P$10),0)</f>
        <v>128706</v>
      </c>
      <c r="S11">
        <f t="shared" ref="S11:S42" si="0">CORREL($E$10:$P$10,E11:P11)</f>
        <v>2.1360248443419234E-2</v>
      </c>
      <c r="T11">
        <f t="shared" ref="T11:T42" si="1">$C$8/C11</f>
        <v>8.003065507383296E-2</v>
      </c>
      <c r="U11" s="28">
        <f>ROUND(Q11*T11,0)</f>
        <v>14</v>
      </c>
      <c r="V11" s="28">
        <f>ROUND(R11*T11,0)</f>
        <v>10300</v>
      </c>
      <c r="X11" s="23">
        <f>1</f>
        <v>1</v>
      </c>
      <c r="Y11" s="23">
        <v>2586</v>
      </c>
      <c r="Z11" s="23" t="s">
        <v>165</v>
      </c>
      <c r="AA11" s="10">
        <v>259128</v>
      </c>
      <c r="AB11" s="10">
        <v>472</v>
      </c>
      <c r="AC11" s="10">
        <v>-1332</v>
      </c>
      <c r="AD11" s="10">
        <v>30253</v>
      </c>
      <c r="AE11" s="23">
        <v>-0.74217284176432752</v>
      </c>
      <c r="AF11" s="28">
        <v>31293</v>
      </c>
      <c r="AG11" s="28">
        <v>21411</v>
      </c>
      <c r="AH11" s="28">
        <v>30195</v>
      </c>
      <c r="AI11" s="28">
        <v>22509</v>
      </c>
      <c r="AJ11" s="28">
        <v>29646</v>
      </c>
      <c r="AK11" s="28">
        <v>20313</v>
      </c>
      <c r="AL11" s="28">
        <v>20862</v>
      </c>
      <c r="AM11" s="28">
        <v>14274</v>
      </c>
      <c r="AN11" s="28">
        <v>16470</v>
      </c>
      <c r="AO11" s="28">
        <v>23058</v>
      </c>
      <c r="AP11" s="28">
        <v>19215</v>
      </c>
      <c r="AQ11" s="28">
        <v>9882</v>
      </c>
    </row>
    <row r="12" spans="1:43">
      <c r="A12">
        <v>6841</v>
      </c>
      <c r="B12" t="s">
        <v>197</v>
      </c>
      <c r="C12" s="28">
        <v>319518</v>
      </c>
      <c r="D12" s="28">
        <v>582</v>
      </c>
      <c r="E12" s="28">
        <v>26352</v>
      </c>
      <c r="F12" s="28">
        <v>30744</v>
      </c>
      <c r="G12" s="28">
        <v>35136</v>
      </c>
      <c r="H12" s="28">
        <v>29646</v>
      </c>
      <c r="I12" s="28">
        <v>11529</v>
      </c>
      <c r="J12" s="28">
        <v>19764</v>
      </c>
      <c r="K12" s="28">
        <v>37881</v>
      </c>
      <c r="L12" s="28">
        <v>37332</v>
      </c>
      <c r="M12" s="28">
        <v>18666</v>
      </c>
      <c r="N12" s="28">
        <v>35136</v>
      </c>
      <c r="O12" s="28">
        <v>21411</v>
      </c>
      <c r="P12" s="28">
        <v>15921</v>
      </c>
      <c r="Q12" s="28">
        <f t="shared" ref="Q12:Q70" si="2">ROUND(SLOPE(E12:P12,$E$10:$P$10),0)</f>
        <v>-553</v>
      </c>
      <c r="R12" s="28">
        <f t="shared" ref="R12:R70" si="3">ROUND(INTERCEPT(E12:P12,$E$10:$P$10),0)</f>
        <v>30220</v>
      </c>
      <c r="S12">
        <f t="shared" si="0"/>
        <v>-0.22129686914064836</v>
      </c>
      <c r="T12">
        <f t="shared" si="1"/>
        <v>0.39025933854535061</v>
      </c>
      <c r="U12" s="28">
        <f t="shared" ref="U12:U70" si="4">ROUND(Q12*T12,0)</f>
        <v>-216</v>
      </c>
      <c r="V12" s="28">
        <f t="shared" ref="V12:V70" si="5">ROUND(R12*T12,0)</f>
        <v>11794</v>
      </c>
      <c r="X12" s="23">
        <f>X11+1</f>
        <v>2</v>
      </c>
      <c r="Y12" s="23">
        <v>3654</v>
      </c>
      <c r="Z12" s="23" t="s">
        <v>200</v>
      </c>
      <c r="AA12" s="10">
        <v>284931</v>
      </c>
      <c r="AB12" s="10">
        <v>519</v>
      </c>
      <c r="AC12" s="10">
        <v>-831</v>
      </c>
      <c r="AD12" s="10">
        <v>29147</v>
      </c>
      <c r="AE12" s="23">
        <v>-0.41953760099150744</v>
      </c>
      <c r="AF12" s="28">
        <v>25803</v>
      </c>
      <c r="AG12" s="28">
        <v>17568</v>
      </c>
      <c r="AH12" s="28">
        <v>29646</v>
      </c>
      <c r="AI12" s="28">
        <v>31842</v>
      </c>
      <c r="AJ12" s="28">
        <v>22509</v>
      </c>
      <c r="AK12" s="28">
        <v>20862</v>
      </c>
      <c r="AL12" s="28">
        <v>34038</v>
      </c>
      <c r="AM12" s="28">
        <v>31293</v>
      </c>
      <c r="AN12" s="28">
        <v>26352</v>
      </c>
      <c r="AO12" s="28">
        <v>15372</v>
      </c>
      <c r="AP12" s="28">
        <v>17019</v>
      </c>
      <c r="AQ12" s="28">
        <v>12627</v>
      </c>
    </row>
    <row r="13" spans="1:43">
      <c r="A13">
        <v>2579</v>
      </c>
      <c r="B13" t="s">
        <v>135</v>
      </c>
      <c r="C13" s="28">
        <v>786923</v>
      </c>
      <c r="D13" s="28">
        <v>1577</v>
      </c>
      <c r="E13" s="28">
        <v>52395</v>
      </c>
      <c r="F13" s="28">
        <v>48902</v>
      </c>
      <c r="G13" s="28">
        <v>53393</v>
      </c>
      <c r="H13" s="28">
        <v>63373</v>
      </c>
      <c r="I13" s="28">
        <v>66866</v>
      </c>
      <c r="J13" s="28">
        <v>91816</v>
      </c>
      <c r="K13" s="28">
        <v>96806</v>
      </c>
      <c r="L13" s="28">
        <v>86826</v>
      </c>
      <c r="M13" s="28">
        <v>65868</v>
      </c>
      <c r="N13" s="28">
        <v>60379</v>
      </c>
      <c r="O13" s="28">
        <v>51896</v>
      </c>
      <c r="P13" s="28">
        <v>48403</v>
      </c>
      <c r="Q13" s="28">
        <f t="shared" si="2"/>
        <v>382</v>
      </c>
      <c r="R13" s="28">
        <f t="shared" si="3"/>
        <v>63093</v>
      </c>
      <c r="S13">
        <f t="shared" si="0"/>
        <v>8.0382284073415577E-2</v>
      </c>
      <c r="T13">
        <f t="shared" si="1"/>
        <v>0.15845881151438365</v>
      </c>
      <c r="U13" s="28">
        <f t="shared" si="4"/>
        <v>61</v>
      </c>
      <c r="V13" s="28">
        <f t="shared" si="5"/>
        <v>9998</v>
      </c>
      <c r="X13" s="23">
        <f t="shared" ref="X13:X70" si="6">X12+1</f>
        <v>3</v>
      </c>
      <c r="Y13" s="23">
        <v>4608</v>
      </c>
      <c r="Z13" s="23" t="s">
        <v>217</v>
      </c>
      <c r="AA13" s="10">
        <v>255773</v>
      </c>
      <c r="AB13" s="10">
        <v>427</v>
      </c>
      <c r="AC13" s="10">
        <v>-752</v>
      </c>
      <c r="AD13" s="10">
        <v>26202</v>
      </c>
      <c r="AE13" s="23">
        <v>-0.69024635872649831</v>
      </c>
      <c r="AF13" s="28">
        <v>24559</v>
      </c>
      <c r="AG13" s="28">
        <v>27554</v>
      </c>
      <c r="AH13" s="28">
        <v>23361</v>
      </c>
      <c r="AI13" s="28">
        <v>27554</v>
      </c>
      <c r="AJ13" s="28">
        <v>17970</v>
      </c>
      <c r="AK13" s="28">
        <v>23361</v>
      </c>
      <c r="AL13" s="28">
        <v>16772</v>
      </c>
      <c r="AM13" s="28">
        <v>17371</v>
      </c>
      <c r="AN13" s="28">
        <v>18569</v>
      </c>
      <c r="AO13" s="28">
        <v>21564</v>
      </c>
      <c r="AP13" s="28">
        <v>19767</v>
      </c>
      <c r="AQ13" s="28">
        <v>17371</v>
      </c>
    </row>
    <row r="14" spans="1:43">
      <c r="A14">
        <v>3654</v>
      </c>
      <c r="B14" t="s">
        <v>200</v>
      </c>
      <c r="C14" s="28">
        <v>284931</v>
      </c>
      <c r="D14" s="28">
        <v>519</v>
      </c>
      <c r="E14" s="28">
        <v>25803</v>
      </c>
      <c r="F14" s="28">
        <v>17568</v>
      </c>
      <c r="G14" s="28">
        <v>29646</v>
      </c>
      <c r="H14" s="28">
        <v>31842</v>
      </c>
      <c r="I14" s="28">
        <v>22509</v>
      </c>
      <c r="J14" s="28">
        <v>20862</v>
      </c>
      <c r="K14" s="28">
        <v>34038</v>
      </c>
      <c r="L14" s="28">
        <v>31293</v>
      </c>
      <c r="M14" s="28">
        <v>26352</v>
      </c>
      <c r="N14" s="28">
        <v>15372</v>
      </c>
      <c r="O14" s="28">
        <v>17019</v>
      </c>
      <c r="P14" s="28">
        <v>12627</v>
      </c>
      <c r="Q14" s="28">
        <f t="shared" si="2"/>
        <v>-831</v>
      </c>
      <c r="R14" s="28">
        <f t="shared" si="3"/>
        <v>29147</v>
      </c>
      <c r="S14">
        <f t="shared" si="0"/>
        <v>-0.41953760099150744</v>
      </c>
      <c r="T14">
        <f t="shared" si="1"/>
        <v>0.4376318594092371</v>
      </c>
      <c r="U14" s="28">
        <f t="shared" si="4"/>
        <v>-364</v>
      </c>
      <c r="V14" s="28">
        <f t="shared" si="5"/>
        <v>12756</v>
      </c>
      <c r="X14" s="23">
        <f t="shared" si="6"/>
        <v>4</v>
      </c>
      <c r="Y14" s="23">
        <v>3291</v>
      </c>
      <c r="Z14" s="23" t="s">
        <v>148</v>
      </c>
      <c r="AA14" s="10">
        <v>454589</v>
      </c>
      <c r="AB14" s="10">
        <v>911</v>
      </c>
      <c r="AC14" s="10">
        <v>-564</v>
      </c>
      <c r="AD14" s="10">
        <v>41546</v>
      </c>
      <c r="AE14" s="23">
        <v>-0.15966224000869184</v>
      </c>
      <c r="AF14" s="28">
        <v>26447</v>
      </c>
      <c r="AG14" s="28">
        <v>30938</v>
      </c>
      <c r="AH14" s="28">
        <v>33433</v>
      </c>
      <c r="AI14" s="28">
        <v>42415</v>
      </c>
      <c r="AJ14" s="28">
        <v>43413</v>
      </c>
      <c r="AK14" s="28">
        <v>57385</v>
      </c>
      <c r="AL14" s="28">
        <v>56886</v>
      </c>
      <c r="AM14" s="28">
        <v>47904</v>
      </c>
      <c r="AN14" s="28">
        <v>43413</v>
      </c>
      <c r="AO14" s="28">
        <v>30938</v>
      </c>
      <c r="AP14" s="28">
        <v>23952</v>
      </c>
      <c r="AQ14" s="28">
        <v>17465</v>
      </c>
    </row>
    <row r="15" spans="1:43">
      <c r="A15">
        <v>2987</v>
      </c>
      <c r="B15" t="s">
        <v>137</v>
      </c>
      <c r="C15" s="28">
        <v>215069</v>
      </c>
      <c r="D15" s="28">
        <v>431</v>
      </c>
      <c r="E15" s="28">
        <v>18463</v>
      </c>
      <c r="F15" s="28">
        <v>16467</v>
      </c>
      <c r="G15" s="28">
        <v>13972</v>
      </c>
      <c r="H15" s="28">
        <v>15469</v>
      </c>
      <c r="I15" s="28">
        <v>20459</v>
      </c>
      <c r="J15" s="28">
        <v>22954</v>
      </c>
      <c r="K15" s="28">
        <v>24451</v>
      </c>
      <c r="L15" s="28">
        <v>26447</v>
      </c>
      <c r="M15" s="28">
        <v>16966</v>
      </c>
      <c r="N15" s="28">
        <v>16966</v>
      </c>
      <c r="O15" s="28">
        <v>12974</v>
      </c>
      <c r="P15" s="28">
        <v>9481</v>
      </c>
      <c r="Q15" s="28">
        <f t="shared" si="2"/>
        <v>-288</v>
      </c>
      <c r="R15" s="28">
        <f t="shared" si="3"/>
        <v>19794</v>
      </c>
      <c r="S15">
        <f t="shared" si="0"/>
        <v>-0.2100351488226006</v>
      </c>
      <c r="T15">
        <f t="shared" si="1"/>
        <v>0.57979012936933416</v>
      </c>
      <c r="U15" s="28">
        <f t="shared" si="4"/>
        <v>-167</v>
      </c>
      <c r="V15" s="28">
        <f t="shared" si="5"/>
        <v>11476</v>
      </c>
      <c r="X15" s="23">
        <f t="shared" si="6"/>
        <v>5</v>
      </c>
      <c r="Y15" s="23">
        <v>6841</v>
      </c>
      <c r="Z15" s="23" t="s">
        <v>196</v>
      </c>
      <c r="AA15" s="10">
        <v>319518</v>
      </c>
      <c r="AB15" s="10">
        <v>582</v>
      </c>
      <c r="AC15" s="10">
        <v>-553</v>
      </c>
      <c r="AD15" s="10">
        <v>30220</v>
      </c>
      <c r="AE15" s="23">
        <v>-0.22129686914064836</v>
      </c>
      <c r="AF15" s="28">
        <v>26352</v>
      </c>
      <c r="AG15" s="28">
        <v>30744</v>
      </c>
      <c r="AH15" s="28">
        <v>35136</v>
      </c>
      <c r="AI15" s="28">
        <v>29646</v>
      </c>
      <c r="AJ15" s="28">
        <v>11529</v>
      </c>
      <c r="AK15" s="28">
        <v>19764</v>
      </c>
      <c r="AL15" s="28">
        <v>37881</v>
      </c>
      <c r="AM15" s="28">
        <v>37332</v>
      </c>
      <c r="AN15" s="28">
        <v>18666</v>
      </c>
      <c r="AO15" s="28">
        <v>35136</v>
      </c>
      <c r="AP15" s="28">
        <v>21411</v>
      </c>
      <c r="AQ15" s="28">
        <v>15921</v>
      </c>
    </row>
    <row r="16" spans="1:43">
      <c r="A16">
        <v>4587</v>
      </c>
      <c r="B16" t="s">
        <v>138</v>
      </c>
      <c r="C16" s="28">
        <v>167013</v>
      </c>
      <c r="D16" s="28">
        <v>1687</v>
      </c>
      <c r="E16" s="28">
        <v>11385</v>
      </c>
      <c r="F16" s="28">
        <v>14058</v>
      </c>
      <c r="G16" s="28">
        <v>15543</v>
      </c>
      <c r="H16" s="28">
        <v>16038</v>
      </c>
      <c r="I16" s="28">
        <v>13266</v>
      </c>
      <c r="J16" s="28">
        <v>16038</v>
      </c>
      <c r="K16" s="28">
        <v>17226</v>
      </c>
      <c r="L16" s="28">
        <v>18018</v>
      </c>
      <c r="M16" s="28">
        <v>13266</v>
      </c>
      <c r="N16" s="28">
        <v>12276</v>
      </c>
      <c r="O16" s="28">
        <v>10197</v>
      </c>
      <c r="P16" s="28">
        <v>9702</v>
      </c>
      <c r="Q16" s="28">
        <f t="shared" si="2"/>
        <v>-261</v>
      </c>
      <c r="R16" s="28">
        <f t="shared" si="3"/>
        <v>15612</v>
      </c>
      <c r="S16">
        <f t="shared" si="0"/>
        <v>-0.34636202924140513</v>
      </c>
      <c r="T16">
        <f t="shared" si="1"/>
        <v>0.74661782815309785</v>
      </c>
      <c r="U16" s="28">
        <f t="shared" si="4"/>
        <v>-195</v>
      </c>
      <c r="V16" s="28">
        <f t="shared" si="5"/>
        <v>11656</v>
      </c>
      <c r="X16" s="23">
        <f t="shared" si="6"/>
        <v>6</v>
      </c>
      <c r="Y16" s="23">
        <v>5598</v>
      </c>
      <c r="Z16" s="23" t="s">
        <v>139</v>
      </c>
      <c r="AA16" s="10">
        <v>36261</v>
      </c>
      <c r="AB16" s="10">
        <v>79</v>
      </c>
      <c r="AC16" s="10">
        <v>-358</v>
      </c>
      <c r="AD16" s="10">
        <v>5348</v>
      </c>
      <c r="AE16" s="23">
        <v>-0.60323096305725077</v>
      </c>
      <c r="AF16" s="28">
        <v>4131</v>
      </c>
      <c r="AG16" s="28">
        <v>3213</v>
      </c>
      <c r="AH16" s="28">
        <v>7344</v>
      </c>
      <c r="AI16" s="28">
        <v>4131</v>
      </c>
      <c r="AJ16" s="28">
        <v>2295</v>
      </c>
      <c r="AK16" s="28">
        <v>1836</v>
      </c>
      <c r="AL16" s="28">
        <v>1836</v>
      </c>
      <c r="AM16" s="28">
        <v>5967</v>
      </c>
      <c r="AN16" s="28">
        <v>3213</v>
      </c>
      <c r="AO16" s="28">
        <v>1836</v>
      </c>
      <c r="AP16" s="28">
        <v>459</v>
      </c>
      <c r="AQ16" s="28">
        <v>0</v>
      </c>
    </row>
    <row r="17" spans="1:43">
      <c r="A17">
        <v>5598</v>
      </c>
      <c r="B17" t="s">
        <v>140</v>
      </c>
      <c r="C17" s="28">
        <v>36261</v>
      </c>
      <c r="D17" s="28">
        <v>79</v>
      </c>
      <c r="E17" s="28">
        <v>4131</v>
      </c>
      <c r="F17" s="28">
        <v>3213</v>
      </c>
      <c r="G17" s="28">
        <v>7344</v>
      </c>
      <c r="H17" s="28">
        <v>4131</v>
      </c>
      <c r="I17" s="28">
        <v>2295</v>
      </c>
      <c r="J17" s="28">
        <v>1836</v>
      </c>
      <c r="K17" s="28">
        <v>1836</v>
      </c>
      <c r="L17" s="28">
        <v>5967</v>
      </c>
      <c r="M17" s="28">
        <v>3213</v>
      </c>
      <c r="N17" s="28">
        <v>1836</v>
      </c>
      <c r="O17" s="28">
        <v>459</v>
      </c>
      <c r="P17" s="28">
        <v>0</v>
      </c>
      <c r="Q17" s="28">
        <f t="shared" si="2"/>
        <v>-358</v>
      </c>
      <c r="R17" s="28">
        <f t="shared" si="3"/>
        <v>5348</v>
      </c>
      <c r="S17">
        <f t="shared" si="0"/>
        <v>-0.60323096305725077</v>
      </c>
      <c r="T17">
        <f t="shared" si="1"/>
        <v>3.4388153479863579</v>
      </c>
      <c r="U17" s="28">
        <f t="shared" si="4"/>
        <v>-1231</v>
      </c>
      <c r="V17" s="28">
        <f t="shared" si="5"/>
        <v>18391</v>
      </c>
      <c r="X17" s="23">
        <f t="shared" si="6"/>
        <v>7</v>
      </c>
      <c r="Y17" s="23">
        <v>4579</v>
      </c>
      <c r="Z17" s="23" t="s">
        <v>155</v>
      </c>
      <c r="AA17" s="10">
        <v>95526</v>
      </c>
      <c r="AB17" s="10">
        <v>174</v>
      </c>
      <c r="AC17" s="10">
        <v>-353</v>
      </c>
      <c r="AD17" s="10">
        <v>10256</v>
      </c>
      <c r="AE17" s="23">
        <v>-0.6140022779933012</v>
      </c>
      <c r="AF17" s="28">
        <v>8235</v>
      </c>
      <c r="AG17" s="28">
        <v>8784</v>
      </c>
      <c r="AH17" s="28">
        <v>9333</v>
      </c>
      <c r="AI17" s="28">
        <v>8235</v>
      </c>
      <c r="AJ17" s="28">
        <v>11529</v>
      </c>
      <c r="AK17" s="28">
        <v>9333</v>
      </c>
      <c r="AL17" s="28">
        <v>6588</v>
      </c>
      <c r="AM17" s="28">
        <v>9333</v>
      </c>
      <c r="AN17" s="28">
        <v>8235</v>
      </c>
      <c r="AO17" s="28">
        <v>4392</v>
      </c>
      <c r="AP17" s="28">
        <v>7137</v>
      </c>
      <c r="AQ17" s="28">
        <v>4392</v>
      </c>
    </row>
    <row r="18" spans="1:43">
      <c r="A18">
        <v>3291</v>
      </c>
      <c r="B18" t="s">
        <v>148</v>
      </c>
      <c r="C18" s="28">
        <v>454589</v>
      </c>
      <c r="D18" s="28">
        <v>911</v>
      </c>
      <c r="E18" s="28">
        <v>26447</v>
      </c>
      <c r="F18" s="28">
        <v>30938</v>
      </c>
      <c r="G18" s="28">
        <v>33433</v>
      </c>
      <c r="H18" s="28">
        <v>42415</v>
      </c>
      <c r="I18" s="28">
        <v>43413</v>
      </c>
      <c r="J18" s="28">
        <v>57385</v>
      </c>
      <c r="K18" s="28">
        <v>56886</v>
      </c>
      <c r="L18" s="28">
        <v>47904</v>
      </c>
      <c r="M18" s="28">
        <v>43413</v>
      </c>
      <c r="N18" s="28">
        <v>30938</v>
      </c>
      <c r="O18" s="28">
        <v>23952</v>
      </c>
      <c r="P18" s="28">
        <v>17465</v>
      </c>
      <c r="Q18" s="28">
        <f t="shared" si="2"/>
        <v>-564</v>
      </c>
      <c r="R18" s="28">
        <f t="shared" si="3"/>
        <v>41546</v>
      </c>
      <c r="S18">
        <f t="shared" si="0"/>
        <v>-0.15966224000869184</v>
      </c>
      <c r="T18">
        <f t="shared" si="1"/>
        <v>0.27430246515717127</v>
      </c>
      <c r="U18" s="28">
        <f t="shared" si="4"/>
        <v>-155</v>
      </c>
      <c r="V18" s="28">
        <f t="shared" si="5"/>
        <v>11396</v>
      </c>
      <c r="X18" s="23">
        <f t="shared" si="6"/>
        <v>8</v>
      </c>
      <c r="Y18" s="23">
        <v>2987</v>
      </c>
      <c r="Z18" s="23" t="s">
        <v>136</v>
      </c>
      <c r="AA18" s="10">
        <v>215069</v>
      </c>
      <c r="AB18" s="10">
        <v>431</v>
      </c>
      <c r="AC18" s="10">
        <v>-288</v>
      </c>
      <c r="AD18" s="10">
        <v>19794</v>
      </c>
      <c r="AE18" s="23">
        <v>-0.2100351488226006</v>
      </c>
      <c r="AF18" s="28">
        <v>18463</v>
      </c>
      <c r="AG18" s="28">
        <v>16467</v>
      </c>
      <c r="AH18" s="28">
        <v>13972</v>
      </c>
      <c r="AI18" s="28">
        <v>15469</v>
      </c>
      <c r="AJ18" s="28">
        <v>20459</v>
      </c>
      <c r="AK18" s="28">
        <v>22954</v>
      </c>
      <c r="AL18" s="28">
        <v>24451</v>
      </c>
      <c r="AM18" s="28">
        <v>26447</v>
      </c>
      <c r="AN18" s="28">
        <v>16966</v>
      </c>
      <c r="AO18" s="28">
        <v>16966</v>
      </c>
      <c r="AP18" s="28">
        <v>12974</v>
      </c>
      <c r="AQ18" s="28">
        <v>9481</v>
      </c>
    </row>
    <row r="19" spans="1:43">
      <c r="A19">
        <v>2507</v>
      </c>
      <c r="B19" t="s">
        <v>150</v>
      </c>
      <c r="C19" s="28">
        <v>44551</v>
      </c>
      <c r="D19" s="28">
        <v>149</v>
      </c>
      <c r="E19" s="28">
        <v>3588</v>
      </c>
      <c r="F19" s="28">
        <v>2691</v>
      </c>
      <c r="G19" s="28">
        <v>3887</v>
      </c>
      <c r="H19" s="28">
        <v>2093</v>
      </c>
      <c r="I19" s="28">
        <v>3887</v>
      </c>
      <c r="J19" s="28">
        <v>4485</v>
      </c>
      <c r="K19" s="28">
        <v>4186</v>
      </c>
      <c r="L19" s="28">
        <v>5083</v>
      </c>
      <c r="M19" s="28">
        <v>4485</v>
      </c>
      <c r="N19" s="28">
        <v>4186</v>
      </c>
      <c r="O19" s="28">
        <v>3588</v>
      </c>
      <c r="P19" s="28">
        <v>2392</v>
      </c>
      <c r="Q19" s="28">
        <f t="shared" si="2"/>
        <v>43</v>
      </c>
      <c r="R19" s="28">
        <f t="shared" si="3"/>
        <v>3434</v>
      </c>
      <c r="S19">
        <f t="shared" si="0"/>
        <v>0.17064925387909424</v>
      </c>
      <c r="T19">
        <f t="shared" si="1"/>
        <v>2.79892445362244</v>
      </c>
      <c r="U19" s="28">
        <f t="shared" si="4"/>
        <v>120</v>
      </c>
      <c r="V19" s="28">
        <f t="shared" si="5"/>
        <v>9612</v>
      </c>
      <c r="X19" s="23">
        <f t="shared" si="6"/>
        <v>9</v>
      </c>
      <c r="Y19" s="23">
        <v>4587</v>
      </c>
      <c r="Z19" s="23" t="s">
        <v>138</v>
      </c>
      <c r="AA19" s="10">
        <v>167013</v>
      </c>
      <c r="AB19" s="10">
        <v>1687</v>
      </c>
      <c r="AC19" s="10">
        <v>-261</v>
      </c>
      <c r="AD19" s="10">
        <v>15612</v>
      </c>
      <c r="AE19" s="23">
        <v>-0.34636202924140513</v>
      </c>
      <c r="AF19" s="28">
        <v>11385</v>
      </c>
      <c r="AG19" s="28">
        <v>14058</v>
      </c>
      <c r="AH19" s="28">
        <v>15543</v>
      </c>
      <c r="AI19" s="28">
        <v>16038</v>
      </c>
      <c r="AJ19" s="28">
        <v>13266</v>
      </c>
      <c r="AK19" s="28">
        <v>16038</v>
      </c>
      <c r="AL19" s="28">
        <v>17226</v>
      </c>
      <c r="AM19" s="28">
        <v>18018</v>
      </c>
      <c r="AN19" s="28">
        <v>13266</v>
      </c>
      <c r="AO19" s="28">
        <v>12276</v>
      </c>
      <c r="AP19" s="28">
        <v>10197</v>
      </c>
      <c r="AQ19" s="28">
        <v>9702</v>
      </c>
    </row>
    <row r="20" spans="1:43">
      <c r="A20">
        <v>5690</v>
      </c>
      <c r="B20" t="s">
        <v>152</v>
      </c>
      <c r="C20" s="28">
        <v>14970</v>
      </c>
      <c r="D20" s="28">
        <v>30</v>
      </c>
      <c r="E20" s="28">
        <v>998</v>
      </c>
      <c r="F20" s="28">
        <v>0</v>
      </c>
      <c r="G20" s="28">
        <v>1497</v>
      </c>
      <c r="H20" s="28">
        <v>2495</v>
      </c>
      <c r="I20" s="28">
        <v>0</v>
      </c>
      <c r="J20" s="28">
        <v>499</v>
      </c>
      <c r="K20" s="28">
        <v>2994</v>
      </c>
      <c r="L20" s="28">
        <v>998</v>
      </c>
      <c r="M20" s="28">
        <v>3493</v>
      </c>
      <c r="N20" s="28">
        <v>998</v>
      </c>
      <c r="O20" s="28">
        <v>499</v>
      </c>
      <c r="P20" s="28">
        <v>499</v>
      </c>
      <c r="Q20" s="28">
        <f t="shared" si="2"/>
        <v>21</v>
      </c>
      <c r="R20" s="28">
        <f t="shared" si="3"/>
        <v>1111</v>
      </c>
      <c r="S20">
        <f t="shared" si="0"/>
        <v>6.5321661959543031E-2</v>
      </c>
      <c r="T20">
        <f t="shared" si="1"/>
        <v>8.3296515252727676</v>
      </c>
      <c r="U20" s="28">
        <f t="shared" si="4"/>
        <v>175</v>
      </c>
      <c r="V20" s="28">
        <f t="shared" si="5"/>
        <v>9254</v>
      </c>
      <c r="X20" s="23">
        <f t="shared" si="6"/>
        <v>10</v>
      </c>
      <c r="Y20" s="23">
        <v>8710</v>
      </c>
      <c r="Z20" s="23" t="s">
        <v>176</v>
      </c>
      <c r="AA20" s="10">
        <v>49153</v>
      </c>
      <c r="AB20" s="10">
        <v>247</v>
      </c>
      <c r="AC20" s="10">
        <v>-257</v>
      </c>
      <c r="AD20" s="10">
        <v>5765</v>
      </c>
      <c r="AE20" s="23">
        <v>-0.55424380933434647</v>
      </c>
      <c r="AF20" s="28">
        <v>4776</v>
      </c>
      <c r="AG20" s="28">
        <v>4577</v>
      </c>
      <c r="AH20" s="28">
        <v>5174</v>
      </c>
      <c r="AI20" s="28">
        <v>7562</v>
      </c>
      <c r="AJ20" s="28">
        <v>3781</v>
      </c>
      <c r="AK20" s="28">
        <v>3383</v>
      </c>
      <c r="AL20" s="28">
        <v>2985</v>
      </c>
      <c r="AM20" s="28">
        <v>6368</v>
      </c>
      <c r="AN20" s="28">
        <v>2189</v>
      </c>
      <c r="AO20" s="28">
        <v>2985</v>
      </c>
      <c r="AP20" s="28">
        <v>1990</v>
      </c>
      <c r="AQ20" s="28">
        <v>3383</v>
      </c>
    </row>
    <row r="21" spans="1:43">
      <c r="A21">
        <v>4873</v>
      </c>
      <c r="B21" t="s">
        <v>206</v>
      </c>
      <c r="C21" s="28">
        <v>3843</v>
      </c>
      <c r="D21" s="28">
        <v>7</v>
      </c>
      <c r="E21" s="28">
        <v>549</v>
      </c>
      <c r="F21" s="28">
        <v>0</v>
      </c>
      <c r="G21" s="28">
        <v>0</v>
      </c>
      <c r="H21" s="28">
        <v>1098</v>
      </c>
      <c r="I21" s="28">
        <v>0</v>
      </c>
      <c r="J21" s="28">
        <v>549</v>
      </c>
      <c r="K21" s="28">
        <v>1647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f t="shared" si="2"/>
        <v>-36</v>
      </c>
      <c r="R21" s="28">
        <f t="shared" si="3"/>
        <v>557</v>
      </c>
      <c r="S21">
        <f t="shared" si="0"/>
        <v>-0.24044212732182055</v>
      </c>
      <c r="T21">
        <f t="shared" si="1"/>
        <v>32.447276433342005</v>
      </c>
      <c r="U21" s="28">
        <f t="shared" si="4"/>
        <v>-1168</v>
      </c>
      <c r="V21" s="28">
        <f t="shared" si="5"/>
        <v>18073</v>
      </c>
      <c r="X21" s="23">
        <f t="shared" si="6"/>
        <v>11</v>
      </c>
      <c r="Y21" s="23">
        <v>7589</v>
      </c>
      <c r="Z21" s="23" t="s">
        <v>166</v>
      </c>
      <c r="AA21" s="10">
        <v>33932</v>
      </c>
      <c r="AB21" s="10">
        <v>68</v>
      </c>
      <c r="AC21" s="10">
        <v>-171</v>
      </c>
      <c r="AD21" s="10">
        <v>3939</v>
      </c>
      <c r="AE21" s="23">
        <v>-0.59982514934788278</v>
      </c>
      <c r="AF21" s="28">
        <v>3493</v>
      </c>
      <c r="AG21" s="28">
        <v>4491</v>
      </c>
      <c r="AH21" s="28">
        <v>2495</v>
      </c>
      <c r="AI21" s="28">
        <v>3493</v>
      </c>
      <c r="AJ21" s="28">
        <v>2994</v>
      </c>
      <c r="AK21" s="28">
        <v>3493</v>
      </c>
      <c r="AL21" s="28">
        <v>2994</v>
      </c>
      <c r="AM21" s="28">
        <v>2495</v>
      </c>
      <c r="AN21" s="28">
        <v>1996</v>
      </c>
      <c r="AO21" s="28">
        <v>1996</v>
      </c>
      <c r="AP21" s="28">
        <v>499</v>
      </c>
      <c r="AQ21" s="28">
        <v>3493</v>
      </c>
    </row>
    <row r="22" spans="1:43">
      <c r="A22">
        <v>6589</v>
      </c>
      <c r="B22" t="s">
        <v>207</v>
      </c>
      <c r="C22" s="28">
        <v>68655</v>
      </c>
      <c r="D22" s="28">
        <v>345</v>
      </c>
      <c r="E22" s="28">
        <v>6169</v>
      </c>
      <c r="F22" s="28">
        <v>5572</v>
      </c>
      <c r="G22" s="28">
        <v>4776</v>
      </c>
      <c r="H22" s="28">
        <v>7164</v>
      </c>
      <c r="I22" s="28">
        <v>8159</v>
      </c>
      <c r="J22" s="28">
        <v>1990</v>
      </c>
      <c r="K22" s="28">
        <v>5174</v>
      </c>
      <c r="L22" s="28">
        <v>6766</v>
      </c>
      <c r="M22" s="28">
        <v>10149</v>
      </c>
      <c r="N22" s="28">
        <v>6368</v>
      </c>
      <c r="O22" s="28">
        <v>2985</v>
      </c>
      <c r="P22" s="28">
        <v>3383</v>
      </c>
      <c r="Q22" s="28">
        <f t="shared" si="2"/>
        <v>-101</v>
      </c>
      <c r="R22" s="28">
        <f t="shared" si="3"/>
        <v>6377</v>
      </c>
      <c r="S22">
        <f t="shared" si="0"/>
        <v>-0.15920201152531527</v>
      </c>
      <c r="T22">
        <f t="shared" si="1"/>
        <v>1.8162534896705751</v>
      </c>
      <c r="U22" s="28">
        <f t="shared" si="4"/>
        <v>-183</v>
      </c>
      <c r="V22" s="28">
        <f t="shared" si="5"/>
        <v>11582</v>
      </c>
      <c r="X22" s="23">
        <f t="shared" si="6"/>
        <v>12</v>
      </c>
      <c r="Y22" s="23">
        <v>3748</v>
      </c>
      <c r="Z22" s="23" t="s">
        <v>201</v>
      </c>
      <c r="AA22" s="10">
        <v>43758</v>
      </c>
      <c r="AB22" s="10">
        <v>442</v>
      </c>
      <c r="AC22" s="10">
        <v>-154</v>
      </c>
      <c r="AD22" s="10">
        <v>4650</v>
      </c>
      <c r="AE22" s="23">
        <v>-0.38836365869625661</v>
      </c>
      <c r="AF22" s="28">
        <v>3762</v>
      </c>
      <c r="AG22" s="28">
        <v>3366</v>
      </c>
      <c r="AH22" s="28">
        <v>4059</v>
      </c>
      <c r="AI22" s="28">
        <v>4752</v>
      </c>
      <c r="AJ22" s="28">
        <v>2079</v>
      </c>
      <c r="AK22" s="28">
        <v>6336</v>
      </c>
      <c r="AL22" s="28">
        <v>5346</v>
      </c>
      <c r="AM22" s="28">
        <v>4653</v>
      </c>
      <c r="AN22" s="28">
        <v>3069</v>
      </c>
      <c r="AO22" s="28">
        <v>2079</v>
      </c>
      <c r="AP22" s="28">
        <v>1881</v>
      </c>
      <c r="AQ22" s="28">
        <v>2376</v>
      </c>
    </row>
    <row r="23" spans="1:43">
      <c r="A23">
        <v>5844</v>
      </c>
      <c r="B23" t="s">
        <v>162</v>
      </c>
      <c r="C23" s="28">
        <v>76814</v>
      </c>
      <c r="D23" s="28">
        <v>386</v>
      </c>
      <c r="E23" s="28">
        <v>6169</v>
      </c>
      <c r="F23" s="28">
        <v>4776</v>
      </c>
      <c r="G23" s="28">
        <v>1990</v>
      </c>
      <c r="H23" s="28">
        <v>9154</v>
      </c>
      <c r="I23" s="28">
        <v>5174</v>
      </c>
      <c r="J23" s="28">
        <v>9552</v>
      </c>
      <c r="K23" s="28">
        <v>10149</v>
      </c>
      <c r="L23" s="28">
        <v>4975</v>
      </c>
      <c r="M23" s="28">
        <v>6766</v>
      </c>
      <c r="N23" s="28">
        <v>4776</v>
      </c>
      <c r="O23" s="28">
        <v>6766</v>
      </c>
      <c r="P23" s="28">
        <v>6567</v>
      </c>
      <c r="Q23" s="28">
        <f t="shared" si="2"/>
        <v>104</v>
      </c>
      <c r="R23" s="28">
        <f t="shared" si="3"/>
        <v>5723</v>
      </c>
      <c r="S23">
        <f t="shared" si="0"/>
        <v>0.1608863043915639</v>
      </c>
      <c r="T23">
        <f t="shared" si="1"/>
        <v>1.6233353728920943</v>
      </c>
      <c r="U23" s="28">
        <f t="shared" si="4"/>
        <v>169</v>
      </c>
      <c r="V23" s="28">
        <f t="shared" si="5"/>
        <v>9290</v>
      </c>
      <c r="X23" s="23">
        <f t="shared" si="6"/>
        <v>13</v>
      </c>
      <c r="Y23" s="23">
        <v>8557</v>
      </c>
      <c r="Z23" s="23" t="s">
        <v>184</v>
      </c>
      <c r="AA23" s="10">
        <v>82187</v>
      </c>
      <c r="AB23" s="10">
        <v>413</v>
      </c>
      <c r="AC23" s="10">
        <v>-151</v>
      </c>
      <c r="AD23" s="10">
        <v>7830</v>
      </c>
      <c r="AE23" s="23">
        <v>-0.38039726963033998</v>
      </c>
      <c r="AF23" s="28">
        <v>7562</v>
      </c>
      <c r="AG23" s="28">
        <v>7761</v>
      </c>
      <c r="AH23" s="28">
        <v>8159</v>
      </c>
      <c r="AI23" s="28">
        <v>8557</v>
      </c>
      <c r="AJ23" s="28">
        <v>7164</v>
      </c>
      <c r="AK23" s="28">
        <v>3582</v>
      </c>
      <c r="AL23" s="28">
        <v>5771</v>
      </c>
      <c r="AM23" s="28">
        <v>8159</v>
      </c>
      <c r="AN23" s="28">
        <v>5572</v>
      </c>
      <c r="AO23" s="28">
        <v>6965</v>
      </c>
      <c r="AP23" s="28">
        <v>7164</v>
      </c>
      <c r="AQ23" s="28">
        <v>5771</v>
      </c>
    </row>
    <row r="24" spans="1:43">
      <c r="A24">
        <v>2536</v>
      </c>
      <c r="B24" t="s">
        <v>134</v>
      </c>
      <c r="C24" s="28">
        <v>79596</v>
      </c>
      <c r="D24" s="28">
        <v>804</v>
      </c>
      <c r="E24" s="28">
        <v>6732</v>
      </c>
      <c r="F24" s="28">
        <v>7326</v>
      </c>
      <c r="G24" s="28">
        <v>8118</v>
      </c>
      <c r="H24" s="28">
        <v>7524</v>
      </c>
      <c r="I24" s="28">
        <v>6633</v>
      </c>
      <c r="J24" s="28">
        <v>5841</v>
      </c>
      <c r="K24" s="28">
        <v>6039</v>
      </c>
      <c r="L24" s="28">
        <v>6336</v>
      </c>
      <c r="M24" s="28">
        <v>7326</v>
      </c>
      <c r="N24" s="28">
        <v>6138</v>
      </c>
      <c r="O24" s="28">
        <v>5841</v>
      </c>
      <c r="P24" s="28">
        <v>5742</v>
      </c>
      <c r="Q24" s="28">
        <f t="shared" si="2"/>
        <v>-139</v>
      </c>
      <c r="R24" s="28">
        <f t="shared" si="3"/>
        <v>7538</v>
      </c>
      <c r="S24">
        <f t="shared" si="0"/>
        <v>-0.64268769930422087</v>
      </c>
      <c r="T24">
        <f t="shared" si="1"/>
        <v>1.5665973583262141</v>
      </c>
      <c r="U24" s="28">
        <f t="shared" si="4"/>
        <v>-218</v>
      </c>
      <c r="V24" s="28">
        <f t="shared" si="5"/>
        <v>11809</v>
      </c>
      <c r="X24" s="23">
        <f t="shared" si="6"/>
        <v>14</v>
      </c>
      <c r="Y24" s="23">
        <v>2599</v>
      </c>
      <c r="Z24" s="23" t="s">
        <v>210</v>
      </c>
      <c r="AA24" s="10">
        <v>34124</v>
      </c>
      <c r="AB24" s="10">
        <v>76</v>
      </c>
      <c r="AC24" s="10">
        <v>-141</v>
      </c>
      <c r="AD24" s="10">
        <v>3762</v>
      </c>
      <c r="AE24" s="23">
        <v>-0.199817862277307</v>
      </c>
      <c r="AF24" s="28">
        <v>3143</v>
      </c>
      <c r="AG24" s="28">
        <v>3592</v>
      </c>
      <c r="AH24" s="28">
        <v>3143</v>
      </c>
      <c r="AI24" s="28">
        <v>2245</v>
      </c>
      <c r="AJ24" s="28">
        <v>898</v>
      </c>
      <c r="AK24" s="28">
        <v>449</v>
      </c>
      <c r="AL24" s="28">
        <v>8531</v>
      </c>
      <c r="AM24" s="28">
        <v>6286</v>
      </c>
      <c r="AN24" s="28">
        <v>4041</v>
      </c>
      <c r="AO24" s="28">
        <v>898</v>
      </c>
      <c r="AP24" s="28">
        <v>449</v>
      </c>
      <c r="AQ24" s="28">
        <v>449</v>
      </c>
    </row>
    <row r="25" spans="1:43">
      <c r="A25">
        <v>4589</v>
      </c>
      <c r="B25" t="s">
        <v>199</v>
      </c>
      <c r="C25" s="28">
        <v>153780</v>
      </c>
      <c r="D25" s="28">
        <v>220</v>
      </c>
      <c r="E25" s="28">
        <v>9087</v>
      </c>
      <c r="F25" s="28">
        <v>6291</v>
      </c>
      <c r="G25" s="28">
        <v>18873</v>
      </c>
      <c r="H25" s="28">
        <v>16776</v>
      </c>
      <c r="I25" s="28">
        <v>16077</v>
      </c>
      <c r="J25" s="28">
        <v>12582</v>
      </c>
      <c r="K25" s="28">
        <v>14679</v>
      </c>
      <c r="L25" s="28">
        <v>15378</v>
      </c>
      <c r="M25" s="28">
        <v>14679</v>
      </c>
      <c r="N25" s="28">
        <v>10485</v>
      </c>
      <c r="O25" s="28">
        <v>9087</v>
      </c>
      <c r="P25" s="28">
        <v>9786</v>
      </c>
      <c r="Q25" s="28">
        <f t="shared" si="2"/>
        <v>-127</v>
      </c>
      <c r="R25" s="28">
        <f t="shared" si="3"/>
        <v>13641</v>
      </c>
      <c r="S25">
        <f t="shared" si="0"/>
        <v>-0.11956666627151759</v>
      </c>
      <c r="T25">
        <f t="shared" si="1"/>
        <v>0.81086541379459831</v>
      </c>
      <c r="U25" s="28">
        <f t="shared" si="4"/>
        <v>-103</v>
      </c>
      <c r="V25" s="28">
        <f t="shared" si="5"/>
        <v>11061</v>
      </c>
      <c r="X25" s="23">
        <f t="shared" si="6"/>
        <v>15</v>
      </c>
      <c r="Y25" s="23">
        <v>3211</v>
      </c>
      <c r="Z25" s="23" t="s">
        <v>186</v>
      </c>
      <c r="AA25" s="10">
        <v>15847</v>
      </c>
      <c r="AB25" s="10">
        <v>53</v>
      </c>
      <c r="AC25" s="10">
        <v>-141</v>
      </c>
      <c r="AD25" s="10">
        <v>2238</v>
      </c>
      <c r="AE25" s="23">
        <v>-0.52655560984167105</v>
      </c>
      <c r="AF25" s="28">
        <v>1495</v>
      </c>
      <c r="AG25" s="28">
        <v>1196</v>
      </c>
      <c r="AH25" s="28">
        <v>2093</v>
      </c>
      <c r="AI25" s="28">
        <v>1495</v>
      </c>
      <c r="AJ25" s="28">
        <v>1794</v>
      </c>
      <c r="AK25" s="28">
        <v>2691</v>
      </c>
      <c r="AL25" s="28">
        <v>2392</v>
      </c>
      <c r="AM25" s="28">
        <v>0</v>
      </c>
      <c r="AN25" s="28">
        <v>2093</v>
      </c>
      <c r="AO25" s="28">
        <v>598</v>
      </c>
      <c r="AP25" s="28">
        <v>0</v>
      </c>
      <c r="AQ25" s="28">
        <v>0</v>
      </c>
    </row>
    <row r="26" spans="1:43">
      <c r="A26">
        <v>3748</v>
      </c>
      <c r="B26" t="s">
        <v>201</v>
      </c>
      <c r="C26" s="28">
        <v>43758</v>
      </c>
      <c r="D26" s="28">
        <v>442</v>
      </c>
      <c r="E26" s="28">
        <v>3762</v>
      </c>
      <c r="F26" s="28">
        <v>3366</v>
      </c>
      <c r="G26" s="28">
        <v>4059</v>
      </c>
      <c r="H26" s="28">
        <v>4752</v>
      </c>
      <c r="I26" s="28">
        <v>2079</v>
      </c>
      <c r="J26" s="28">
        <v>6336</v>
      </c>
      <c r="K26" s="28">
        <v>5346</v>
      </c>
      <c r="L26" s="28">
        <v>4653</v>
      </c>
      <c r="M26" s="28">
        <v>3069</v>
      </c>
      <c r="N26" s="28">
        <v>2079</v>
      </c>
      <c r="O26" s="28">
        <v>1881</v>
      </c>
      <c r="P26" s="28">
        <v>2376</v>
      </c>
      <c r="Q26" s="28">
        <f t="shared" si="2"/>
        <v>-154</v>
      </c>
      <c r="R26" s="28">
        <f t="shared" si="3"/>
        <v>4650</v>
      </c>
      <c r="S26">
        <f t="shared" si="0"/>
        <v>-0.38836365869625661</v>
      </c>
      <c r="T26">
        <f t="shared" si="1"/>
        <v>2.849647683471213</v>
      </c>
      <c r="U26" s="28">
        <f t="shared" si="4"/>
        <v>-439</v>
      </c>
      <c r="V26" s="28">
        <f t="shared" si="5"/>
        <v>13251</v>
      </c>
      <c r="X26">
        <f t="shared" si="6"/>
        <v>16</v>
      </c>
      <c r="Y26">
        <v>2536</v>
      </c>
      <c r="Z26" t="s">
        <v>133</v>
      </c>
      <c r="AA26" s="28">
        <v>79596</v>
      </c>
      <c r="AB26" s="28">
        <v>804</v>
      </c>
      <c r="AC26" s="28">
        <v>-139</v>
      </c>
      <c r="AD26" s="28">
        <v>7538</v>
      </c>
      <c r="AE26">
        <v>-0.64268769930422087</v>
      </c>
      <c r="AF26" s="28">
        <v>6732</v>
      </c>
      <c r="AG26" s="28">
        <v>7326</v>
      </c>
      <c r="AH26" s="28">
        <v>8118</v>
      </c>
      <c r="AI26" s="28">
        <v>7524</v>
      </c>
      <c r="AJ26" s="28">
        <v>6633</v>
      </c>
      <c r="AK26" s="28">
        <v>5841</v>
      </c>
      <c r="AL26" s="28">
        <v>6039</v>
      </c>
      <c r="AM26" s="28">
        <v>6336</v>
      </c>
      <c r="AN26" s="28">
        <v>7326</v>
      </c>
      <c r="AO26" s="28">
        <v>6138</v>
      </c>
      <c r="AP26" s="28">
        <v>5841</v>
      </c>
      <c r="AQ26" s="28">
        <v>5742</v>
      </c>
    </row>
    <row r="27" spans="1:43">
      <c r="A27">
        <v>2599</v>
      </c>
      <c r="B27" t="s">
        <v>190</v>
      </c>
      <c r="C27" s="28">
        <v>28459</v>
      </c>
      <c r="D27" s="28">
        <v>191</v>
      </c>
      <c r="E27" s="28">
        <v>1341</v>
      </c>
      <c r="F27" s="28">
        <v>1192</v>
      </c>
      <c r="G27" s="28">
        <v>1639</v>
      </c>
      <c r="H27" s="28">
        <v>1788</v>
      </c>
      <c r="I27" s="28">
        <v>2235</v>
      </c>
      <c r="J27" s="28">
        <v>5662</v>
      </c>
      <c r="K27" s="28">
        <v>894</v>
      </c>
      <c r="L27" s="28">
        <v>1043</v>
      </c>
      <c r="M27" s="28">
        <v>2086</v>
      </c>
      <c r="N27" s="28">
        <v>2682</v>
      </c>
      <c r="O27" s="28">
        <v>3874</v>
      </c>
      <c r="P27" s="28">
        <v>4023</v>
      </c>
      <c r="Q27" s="28">
        <f t="shared" si="2"/>
        <v>189</v>
      </c>
      <c r="R27" s="28">
        <f t="shared" si="3"/>
        <v>1142</v>
      </c>
      <c r="S27">
        <f t="shared" si="0"/>
        <v>0.46863866542105231</v>
      </c>
      <c r="T27">
        <f t="shared" si="1"/>
        <v>4.3815623645712547</v>
      </c>
      <c r="U27" s="28">
        <f t="shared" si="4"/>
        <v>828</v>
      </c>
      <c r="V27" s="28">
        <f t="shared" si="5"/>
        <v>5004</v>
      </c>
      <c r="X27">
        <f t="shared" si="6"/>
        <v>17</v>
      </c>
      <c r="Y27">
        <v>1423</v>
      </c>
      <c r="Z27" t="s">
        <v>27</v>
      </c>
      <c r="AA27" s="28">
        <v>64078</v>
      </c>
      <c r="AB27" s="28">
        <v>322</v>
      </c>
      <c r="AC27" s="28">
        <v>-129</v>
      </c>
      <c r="AD27" s="28">
        <v>6181</v>
      </c>
      <c r="AE27">
        <v>-0.34722205830341496</v>
      </c>
      <c r="AF27" s="28">
        <v>6368</v>
      </c>
      <c r="AG27" s="28">
        <v>5373</v>
      </c>
      <c r="AH27" s="28">
        <v>5970</v>
      </c>
      <c r="AI27" s="28">
        <v>5572</v>
      </c>
      <c r="AJ27" s="28">
        <v>6169</v>
      </c>
      <c r="AK27" s="28">
        <v>7363</v>
      </c>
      <c r="AL27" s="28">
        <v>4776</v>
      </c>
      <c r="AM27" s="28">
        <v>2786</v>
      </c>
      <c r="AN27" s="28">
        <v>4776</v>
      </c>
      <c r="AO27" s="28">
        <v>4179</v>
      </c>
      <c r="AP27" s="28">
        <v>3781</v>
      </c>
      <c r="AQ27" s="28">
        <v>6965</v>
      </c>
    </row>
    <row r="28" spans="1:43">
      <c r="A28">
        <v>3247</v>
      </c>
      <c r="B28" t="s">
        <v>130</v>
      </c>
      <c r="C28" s="28">
        <v>7164</v>
      </c>
      <c r="D28" s="28">
        <v>36</v>
      </c>
      <c r="E28" s="28">
        <v>597</v>
      </c>
      <c r="F28" s="28">
        <v>398</v>
      </c>
      <c r="G28" s="28">
        <v>0</v>
      </c>
      <c r="H28" s="28">
        <v>995</v>
      </c>
      <c r="I28" s="28">
        <v>0</v>
      </c>
      <c r="J28" s="28">
        <v>597</v>
      </c>
      <c r="K28" s="28">
        <v>398</v>
      </c>
      <c r="L28" s="28">
        <v>199</v>
      </c>
      <c r="M28" s="28">
        <v>1194</v>
      </c>
      <c r="N28" s="28">
        <v>1393</v>
      </c>
      <c r="O28" s="28">
        <v>597</v>
      </c>
      <c r="P28" s="28">
        <v>796</v>
      </c>
      <c r="Q28" s="28">
        <f t="shared" si="2"/>
        <v>53</v>
      </c>
      <c r="R28" s="28">
        <f t="shared" si="3"/>
        <v>253</v>
      </c>
      <c r="S28">
        <f t="shared" si="0"/>
        <v>0.43243286993264862</v>
      </c>
      <c r="T28">
        <f t="shared" si="1"/>
        <v>17.405762609343011</v>
      </c>
      <c r="U28" s="28">
        <f t="shared" si="4"/>
        <v>923</v>
      </c>
      <c r="V28" s="28">
        <f t="shared" si="5"/>
        <v>4404</v>
      </c>
      <c r="X28">
        <f t="shared" si="6"/>
        <v>18</v>
      </c>
      <c r="Y28">
        <v>4589</v>
      </c>
      <c r="Z28" t="s">
        <v>198</v>
      </c>
      <c r="AA28" s="28">
        <v>153780</v>
      </c>
      <c r="AB28" s="28">
        <v>220</v>
      </c>
      <c r="AC28" s="28">
        <v>-127</v>
      </c>
      <c r="AD28" s="28">
        <v>13641</v>
      </c>
      <c r="AE28">
        <v>-0.11956666627151759</v>
      </c>
      <c r="AF28" s="28">
        <v>9087</v>
      </c>
      <c r="AG28" s="28">
        <v>6291</v>
      </c>
      <c r="AH28" s="28">
        <v>18873</v>
      </c>
      <c r="AI28" s="28">
        <v>16776</v>
      </c>
      <c r="AJ28" s="28">
        <v>16077</v>
      </c>
      <c r="AK28" s="28">
        <v>12582</v>
      </c>
      <c r="AL28" s="28">
        <v>14679</v>
      </c>
      <c r="AM28" s="28">
        <v>15378</v>
      </c>
      <c r="AN28" s="28">
        <v>14679</v>
      </c>
      <c r="AO28" s="28">
        <v>10485</v>
      </c>
      <c r="AP28" s="28">
        <v>9087</v>
      </c>
      <c r="AQ28" s="28">
        <v>9786</v>
      </c>
    </row>
    <row r="29" spans="1:43">
      <c r="A29">
        <v>3165</v>
      </c>
      <c r="B29" t="s">
        <v>195</v>
      </c>
      <c r="C29" s="28">
        <v>798</v>
      </c>
      <c r="D29" s="28">
        <v>2</v>
      </c>
      <c r="E29" s="28">
        <v>0</v>
      </c>
      <c r="F29" s="28">
        <v>0</v>
      </c>
      <c r="G29" s="28">
        <v>399</v>
      </c>
      <c r="H29" s="28">
        <v>0</v>
      </c>
      <c r="I29" s="28">
        <v>0</v>
      </c>
      <c r="J29" s="28">
        <v>0</v>
      </c>
      <c r="K29" s="28">
        <v>0</v>
      </c>
      <c r="L29" s="28">
        <v>399</v>
      </c>
      <c r="M29" s="28">
        <v>0</v>
      </c>
      <c r="N29" s="28">
        <v>0</v>
      </c>
      <c r="O29" s="28">
        <v>0</v>
      </c>
      <c r="P29" s="28">
        <v>0</v>
      </c>
      <c r="Q29" s="28">
        <f t="shared" si="2"/>
        <v>-6</v>
      </c>
      <c r="R29" s="28">
        <f t="shared" si="3"/>
        <v>103</v>
      </c>
      <c r="S29">
        <f t="shared" si="0"/>
        <v>-0.12955005512625917</v>
      </c>
      <c r="T29">
        <f t="shared" si="1"/>
        <v>156.2592522974102</v>
      </c>
      <c r="U29" s="28">
        <f t="shared" si="4"/>
        <v>-938</v>
      </c>
      <c r="V29" s="28">
        <f t="shared" si="5"/>
        <v>16095</v>
      </c>
      <c r="X29">
        <f t="shared" si="6"/>
        <v>19</v>
      </c>
      <c r="Y29">
        <v>1457</v>
      </c>
      <c r="Z29" t="s">
        <v>187</v>
      </c>
      <c r="AA29" s="28">
        <v>12974</v>
      </c>
      <c r="AB29" s="28">
        <v>26</v>
      </c>
      <c r="AC29" s="28">
        <v>-119</v>
      </c>
      <c r="AD29" s="28">
        <v>1852</v>
      </c>
      <c r="AE29">
        <v>-0.31462156244948658</v>
      </c>
      <c r="AF29" s="28">
        <v>1996</v>
      </c>
      <c r="AG29" s="28">
        <v>1497</v>
      </c>
      <c r="AH29" s="28">
        <v>0</v>
      </c>
      <c r="AI29" s="28">
        <v>0</v>
      </c>
      <c r="AJ29" s="28">
        <v>2495</v>
      </c>
      <c r="AK29" s="28">
        <v>4491</v>
      </c>
      <c r="AL29" s="28">
        <v>499</v>
      </c>
      <c r="AM29" s="28">
        <v>499</v>
      </c>
      <c r="AN29" s="28">
        <v>499</v>
      </c>
      <c r="AO29" s="28">
        <v>0</v>
      </c>
      <c r="AP29" s="28">
        <v>998</v>
      </c>
      <c r="AQ29" s="28">
        <v>0</v>
      </c>
    </row>
    <row r="30" spans="1:43">
      <c r="A30">
        <v>2599</v>
      </c>
      <c r="B30" t="s">
        <v>210</v>
      </c>
      <c r="C30" s="28">
        <v>34124</v>
      </c>
      <c r="D30" s="28">
        <v>76</v>
      </c>
      <c r="E30" s="28">
        <v>3143</v>
      </c>
      <c r="F30" s="28">
        <v>3592</v>
      </c>
      <c r="G30" s="28">
        <v>3143</v>
      </c>
      <c r="H30" s="28">
        <v>2245</v>
      </c>
      <c r="I30" s="28">
        <v>898</v>
      </c>
      <c r="J30" s="28">
        <v>449</v>
      </c>
      <c r="K30" s="28">
        <v>8531</v>
      </c>
      <c r="L30" s="28">
        <v>6286</v>
      </c>
      <c r="M30" s="28">
        <v>4041</v>
      </c>
      <c r="N30" s="28">
        <v>898</v>
      </c>
      <c r="O30" s="28">
        <v>449</v>
      </c>
      <c r="P30" s="28">
        <v>449</v>
      </c>
      <c r="Q30" s="28">
        <f t="shared" si="2"/>
        <v>-141</v>
      </c>
      <c r="R30" s="28">
        <f t="shared" si="3"/>
        <v>3762</v>
      </c>
      <c r="S30">
        <f t="shared" si="0"/>
        <v>-0.199817862277307</v>
      </c>
      <c r="T30">
        <f t="shared" si="1"/>
        <v>3.6541695971554722</v>
      </c>
      <c r="U30" s="28">
        <f t="shared" si="4"/>
        <v>-515</v>
      </c>
      <c r="V30" s="28">
        <f t="shared" si="5"/>
        <v>13747</v>
      </c>
      <c r="X30">
        <f t="shared" si="6"/>
        <v>20</v>
      </c>
      <c r="Y30">
        <v>2301</v>
      </c>
      <c r="Z30" t="s">
        <v>188</v>
      </c>
      <c r="AA30" s="28">
        <v>76311</v>
      </c>
      <c r="AB30" s="28">
        <v>139</v>
      </c>
      <c r="AC30" s="28">
        <v>-102</v>
      </c>
      <c r="AD30" s="28">
        <v>7021</v>
      </c>
      <c r="AE30">
        <v>-0.26694127068560947</v>
      </c>
      <c r="AF30" s="28">
        <v>7137</v>
      </c>
      <c r="AG30" s="28">
        <v>7686</v>
      </c>
      <c r="AH30" s="28">
        <v>8235</v>
      </c>
      <c r="AI30" s="28">
        <v>4941</v>
      </c>
      <c r="AJ30" s="28">
        <v>4392</v>
      </c>
      <c r="AK30" s="28">
        <v>5490</v>
      </c>
      <c r="AL30" s="28">
        <v>5490</v>
      </c>
      <c r="AM30" s="28">
        <v>8235</v>
      </c>
      <c r="AN30" s="28">
        <v>7686</v>
      </c>
      <c r="AO30" s="28">
        <v>6039</v>
      </c>
      <c r="AP30" s="28">
        <v>6039</v>
      </c>
      <c r="AQ30" s="28">
        <v>4941</v>
      </c>
    </row>
    <row r="31" spans="1:43">
      <c r="A31">
        <v>7554</v>
      </c>
      <c r="B31" t="s">
        <v>163</v>
      </c>
      <c r="C31" s="28">
        <v>54534</v>
      </c>
      <c r="D31" s="28">
        <v>366</v>
      </c>
      <c r="E31" s="28">
        <v>4768</v>
      </c>
      <c r="F31" s="28">
        <v>4321</v>
      </c>
      <c r="G31" s="28">
        <v>6109</v>
      </c>
      <c r="H31" s="28">
        <v>2235</v>
      </c>
      <c r="I31" s="28">
        <v>2384</v>
      </c>
      <c r="J31" s="28">
        <v>5066</v>
      </c>
      <c r="K31" s="28">
        <v>7003</v>
      </c>
      <c r="L31" s="28">
        <v>4172</v>
      </c>
      <c r="M31" s="28">
        <v>3874</v>
      </c>
      <c r="N31" s="28">
        <v>3576</v>
      </c>
      <c r="O31" s="28">
        <v>4768</v>
      </c>
      <c r="P31" s="28">
        <v>6258</v>
      </c>
      <c r="Q31" s="28">
        <f t="shared" si="2"/>
        <v>64</v>
      </c>
      <c r="R31" s="28">
        <f t="shared" si="3"/>
        <v>4131</v>
      </c>
      <c r="S31">
        <f t="shared" si="0"/>
        <v>0.15719822238669726</v>
      </c>
      <c r="T31">
        <f t="shared" si="1"/>
        <v>2.2865530372489333</v>
      </c>
      <c r="U31" s="28">
        <f t="shared" si="4"/>
        <v>146</v>
      </c>
      <c r="V31" s="28">
        <f t="shared" si="5"/>
        <v>9446</v>
      </c>
      <c r="X31">
        <f t="shared" si="6"/>
        <v>21</v>
      </c>
      <c r="Y31">
        <v>6589</v>
      </c>
      <c r="Z31" t="s">
        <v>176</v>
      </c>
      <c r="AA31" s="28">
        <v>68655</v>
      </c>
      <c r="AB31" s="28">
        <v>345</v>
      </c>
      <c r="AC31" s="28">
        <v>-101</v>
      </c>
      <c r="AD31" s="28">
        <v>6377</v>
      </c>
      <c r="AE31">
        <v>-0.15920201152531527</v>
      </c>
      <c r="AF31" s="28">
        <v>6169</v>
      </c>
      <c r="AG31" s="28">
        <v>5572</v>
      </c>
      <c r="AH31" s="28">
        <v>4776</v>
      </c>
      <c r="AI31" s="28">
        <v>7164</v>
      </c>
      <c r="AJ31" s="28">
        <v>8159</v>
      </c>
      <c r="AK31" s="28">
        <v>1990</v>
      </c>
      <c r="AL31" s="28">
        <v>5174</v>
      </c>
      <c r="AM31" s="28">
        <v>6766</v>
      </c>
      <c r="AN31" s="28">
        <v>10149</v>
      </c>
      <c r="AO31" s="28">
        <v>6368</v>
      </c>
      <c r="AP31" s="28">
        <v>2985</v>
      </c>
      <c r="AQ31" s="28">
        <v>3383</v>
      </c>
    </row>
    <row r="32" spans="1:43">
      <c r="A32">
        <v>1244</v>
      </c>
      <c r="B32" t="s">
        <v>209</v>
      </c>
      <c r="C32" s="28">
        <v>53867</v>
      </c>
      <c r="D32" s="28">
        <v>83</v>
      </c>
      <c r="E32" s="28">
        <v>5192</v>
      </c>
      <c r="F32" s="28">
        <v>4543</v>
      </c>
      <c r="G32" s="28">
        <v>5192</v>
      </c>
      <c r="H32" s="28">
        <v>3894</v>
      </c>
      <c r="I32" s="28">
        <v>5841</v>
      </c>
      <c r="J32" s="28">
        <v>3245</v>
      </c>
      <c r="K32" s="28">
        <v>1947</v>
      </c>
      <c r="L32" s="28">
        <v>5192</v>
      </c>
      <c r="M32" s="28">
        <v>3245</v>
      </c>
      <c r="N32" s="28">
        <v>4543</v>
      </c>
      <c r="O32" s="28">
        <v>5192</v>
      </c>
      <c r="P32" s="28">
        <v>5841</v>
      </c>
      <c r="Q32" s="28">
        <f t="shared" si="2"/>
        <v>7</v>
      </c>
      <c r="R32" s="28">
        <f t="shared" si="3"/>
        <v>4445</v>
      </c>
      <c r="S32">
        <f t="shared" si="0"/>
        <v>2.0644862762689134E-2</v>
      </c>
      <c r="T32">
        <f t="shared" si="1"/>
        <v>2.3148659352355492</v>
      </c>
      <c r="U32" s="28">
        <f t="shared" si="4"/>
        <v>16</v>
      </c>
      <c r="V32" s="28">
        <f t="shared" si="5"/>
        <v>10290</v>
      </c>
      <c r="X32">
        <f t="shared" si="6"/>
        <v>22</v>
      </c>
      <c r="Y32">
        <v>3205</v>
      </c>
      <c r="Z32" t="s">
        <v>126</v>
      </c>
      <c r="AA32" s="28">
        <v>33489</v>
      </c>
      <c r="AB32" s="28">
        <v>61</v>
      </c>
      <c r="AC32" s="28">
        <v>-60</v>
      </c>
      <c r="AD32" s="28">
        <v>3178</v>
      </c>
      <c r="AE32">
        <v>-0.28341148242419034</v>
      </c>
      <c r="AF32" s="28">
        <v>3843</v>
      </c>
      <c r="AG32" s="28">
        <v>3294</v>
      </c>
      <c r="AH32" s="28">
        <v>2196</v>
      </c>
      <c r="AI32" s="28">
        <v>2745</v>
      </c>
      <c r="AJ32" s="28">
        <v>2196</v>
      </c>
      <c r="AK32" s="28">
        <v>2745</v>
      </c>
      <c r="AL32" s="28">
        <v>3294</v>
      </c>
      <c r="AM32" s="28">
        <v>1647</v>
      </c>
      <c r="AN32" s="28">
        <v>3843</v>
      </c>
      <c r="AO32" s="28">
        <v>3294</v>
      </c>
      <c r="AP32" s="28">
        <v>2745</v>
      </c>
      <c r="AQ32" s="28">
        <v>1647</v>
      </c>
    </row>
    <row r="33" spans="1:43">
      <c r="A33">
        <v>1235</v>
      </c>
      <c r="B33" t="s">
        <v>203</v>
      </c>
      <c r="C33" s="28">
        <v>12579</v>
      </c>
      <c r="D33" s="28">
        <v>21</v>
      </c>
      <c r="E33" s="28">
        <v>1198</v>
      </c>
      <c r="F33" s="28">
        <v>599</v>
      </c>
      <c r="G33" s="28">
        <v>1797</v>
      </c>
      <c r="H33" s="28">
        <v>1198</v>
      </c>
      <c r="I33" s="28">
        <v>0</v>
      </c>
      <c r="J33" s="28">
        <v>0</v>
      </c>
      <c r="K33" s="28">
        <v>1797</v>
      </c>
      <c r="L33" s="28">
        <v>2396</v>
      </c>
      <c r="M33" s="28">
        <v>1198</v>
      </c>
      <c r="N33" s="28">
        <v>599</v>
      </c>
      <c r="O33" s="28">
        <v>599</v>
      </c>
      <c r="P33" s="28">
        <v>1198</v>
      </c>
      <c r="Q33" s="28">
        <f t="shared" si="2"/>
        <v>2</v>
      </c>
      <c r="R33" s="28">
        <f t="shared" si="3"/>
        <v>1035</v>
      </c>
      <c r="S33">
        <f t="shared" si="0"/>
        <v>1.0372305576357569E-2</v>
      </c>
      <c r="T33">
        <f t="shared" si="1"/>
        <v>9.9129408803031502</v>
      </c>
      <c r="U33" s="28">
        <f t="shared" si="4"/>
        <v>20</v>
      </c>
      <c r="V33" s="28">
        <f t="shared" si="5"/>
        <v>10260</v>
      </c>
      <c r="X33">
        <f t="shared" si="6"/>
        <v>23</v>
      </c>
      <c r="Y33">
        <v>7336</v>
      </c>
      <c r="Z33" t="s">
        <v>168</v>
      </c>
      <c r="AA33" s="28">
        <v>64746</v>
      </c>
      <c r="AB33" s="28">
        <v>654</v>
      </c>
      <c r="AC33" s="28">
        <v>-60</v>
      </c>
      <c r="AD33" s="28">
        <v>5787</v>
      </c>
      <c r="AE33">
        <v>-0.27132311139848886</v>
      </c>
      <c r="AF33" s="28">
        <v>4752</v>
      </c>
      <c r="AG33" s="28">
        <v>6435</v>
      </c>
      <c r="AH33" s="28">
        <v>5346</v>
      </c>
      <c r="AI33" s="28">
        <v>5841</v>
      </c>
      <c r="AJ33" s="28">
        <v>4653</v>
      </c>
      <c r="AK33" s="28">
        <v>5346</v>
      </c>
      <c r="AL33" s="28">
        <v>6435</v>
      </c>
      <c r="AM33" s="28">
        <v>5742</v>
      </c>
      <c r="AN33" s="28">
        <v>6039</v>
      </c>
      <c r="AO33" s="28">
        <v>5742</v>
      </c>
      <c r="AP33" s="28">
        <v>3861</v>
      </c>
      <c r="AQ33" s="28">
        <v>4554</v>
      </c>
    </row>
    <row r="34" spans="1:43">
      <c r="A34">
        <v>3562</v>
      </c>
      <c r="B34" t="s">
        <v>202</v>
      </c>
      <c r="C34" s="28">
        <v>310881</v>
      </c>
      <c r="D34" s="28">
        <v>519</v>
      </c>
      <c r="E34" s="28">
        <v>23361</v>
      </c>
      <c r="F34" s="28">
        <v>19767</v>
      </c>
      <c r="G34" s="28">
        <v>24559</v>
      </c>
      <c r="H34" s="28">
        <v>25158</v>
      </c>
      <c r="I34" s="28">
        <v>32945</v>
      </c>
      <c r="J34" s="28">
        <v>22163</v>
      </c>
      <c r="K34" s="28">
        <v>20366</v>
      </c>
      <c r="L34" s="28">
        <v>40133</v>
      </c>
      <c r="M34" s="28">
        <v>25158</v>
      </c>
      <c r="N34" s="28">
        <v>17371</v>
      </c>
      <c r="O34" s="28">
        <v>31747</v>
      </c>
      <c r="P34" s="28">
        <v>28153</v>
      </c>
      <c r="Q34" s="28">
        <f t="shared" si="2"/>
        <v>454</v>
      </c>
      <c r="R34" s="28">
        <f t="shared" si="3"/>
        <v>22953</v>
      </c>
      <c r="S34">
        <f t="shared" si="0"/>
        <v>0.25457580026745635</v>
      </c>
      <c r="T34">
        <f t="shared" si="1"/>
        <v>0.40110165411631243</v>
      </c>
      <c r="U34" s="28">
        <f t="shared" si="4"/>
        <v>182</v>
      </c>
      <c r="V34" s="28">
        <f t="shared" si="5"/>
        <v>9206</v>
      </c>
      <c r="X34">
        <f t="shared" si="6"/>
        <v>24</v>
      </c>
      <c r="Y34">
        <v>6981</v>
      </c>
      <c r="Z34" t="s">
        <v>156</v>
      </c>
      <c r="AA34" s="28">
        <v>34587</v>
      </c>
      <c r="AB34" s="28">
        <v>63</v>
      </c>
      <c r="AC34" s="28">
        <v>-40</v>
      </c>
      <c r="AD34" s="28">
        <v>3144</v>
      </c>
      <c r="AE34">
        <v>-0.12640743575057881</v>
      </c>
      <c r="AF34" s="28">
        <v>3294</v>
      </c>
      <c r="AG34" s="28">
        <v>2745</v>
      </c>
      <c r="AH34" s="28">
        <v>3843</v>
      </c>
      <c r="AI34" s="28">
        <v>3843</v>
      </c>
      <c r="AJ34" s="28">
        <v>3294</v>
      </c>
      <c r="AK34" s="28">
        <v>549</v>
      </c>
      <c r="AL34" s="28">
        <v>1647</v>
      </c>
      <c r="AM34" s="28">
        <v>3294</v>
      </c>
      <c r="AN34" s="28">
        <v>4392</v>
      </c>
      <c r="AO34" s="28">
        <v>2196</v>
      </c>
      <c r="AP34" s="28">
        <v>1647</v>
      </c>
      <c r="AQ34" s="28">
        <v>3843</v>
      </c>
    </row>
    <row r="35" spans="1:43">
      <c r="A35">
        <v>4280</v>
      </c>
      <c r="B35" t="s">
        <v>204</v>
      </c>
      <c r="C35" s="28">
        <v>11184</v>
      </c>
      <c r="D35" s="28">
        <v>16</v>
      </c>
      <c r="E35" s="28">
        <v>1398</v>
      </c>
      <c r="F35" s="28">
        <v>699</v>
      </c>
      <c r="G35" s="28">
        <v>699</v>
      </c>
      <c r="H35" s="28">
        <v>0</v>
      </c>
      <c r="I35" s="28">
        <v>0</v>
      </c>
      <c r="J35" s="28">
        <v>1398</v>
      </c>
      <c r="K35" s="28">
        <v>0</v>
      </c>
      <c r="L35" s="28">
        <v>2097</v>
      </c>
      <c r="M35" s="28">
        <v>2796</v>
      </c>
      <c r="N35" s="28">
        <v>0</v>
      </c>
      <c r="O35" s="28">
        <v>699</v>
      </c>
      <c r="P35" s="28">
        <v>1398</v>
      </c>
      <c r="Q35" s="28">
        <f t="shared" si="2"/>
        <v>49</v>
      </c>
      <c r="R35" s="28">
        <f t="shared" si="3"/>
        <v>614</v>
      </c>
      <c r="S35">
        <f t="shared" si="0"/>
        <v>0.19355241528469094</v>
      </c>
      <c r="T35">
        <f t="shared" si="1"/>
        <v>11.149399439675728</v>
      </c>
      <c r="U35" s="28">
        <f t="shared" si="4"/>
        <v>546</v>
      </c>
      <c r="V35" s="28">
        <f t="shared" si="5"/>
        <v>6846</v>
      </c>
      <c r="X35">
        <f t="shared" si="6"/>
        <v>25</v>
      </c>
      <c r="Y35">
        <v>4873</v>
      </c>
      <c r="Z35" t="s">
        <v>206</v>
      </c>
      <c r="AA35" s="28">
        <v>3843</v>
      </c>
      <c r="AB35" s="28">
        <v>7</v>
      </c>
      <c r="AC35" s="28">
        <v>-36</v>
      </c>
      <c r="AD35" s="28">
        <v>557</v>
      </c>
      <c r="AE35">
        <v>-0.24044212732182055</v>
      </c>
      <c r="AF35" s="28">
        <v>549</v>
      </c>
      <c r="AG35" s="28">
        <v>0</v>
      </c>
      <c r="AH35" s="28">
        <v>0</v>
      </c>
      <c r="AI35" s="28">
        <v>1098</v>
      </c>
      <c r="AJ35" s="28">
        <v>0</v>
      </c>
      <c r="AK35" s="28">
        <v>549</v>
      </c>
      <c r="AL35" s="28">
        <v>1647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</row>
    <row r="36" spans="1:43">
      <c r="A36">
        <v>1025</v>
      </c>
      <c r="B36" t="s">
        <v>141</v>
      </c>
      <c r="C36" s="28">
        <v>9333</v>
      </c>
      <c r="D36" s="28">
        <v>17</v>
      </c>
      <c r="E36" s="28">
        <v>0</v>
      </c>
      <c r="F36" s="28">
        <v>1098</v>
      </c>
      <c r="G36" s="28">
        <v>1098</v>
      </c>
      <c r="H36" s="28">
        <v>0</v>
      </c>
      <c r="I36" s="28">
        <v>0</v>
      </c>
      <c r="J36" s="28">
        <v>549</v>
      </c>
      <c r="K36" s="28">
        <v>549</v>
      </c>
      <c r="L36" s="28">
        <v>0</v>
      </c>
      <c r="M36" s="28">
        <v>2745</v>
      </c>
      <c r="N36" s="28">
        <v>0</v>
      </c>
      <c r="O36" s="28">
        <v>1647</v>
      </c>
      <c r="P36" s="28">
        <v>1647</v>
      </c>
      <c r="Q36" s="28">
        <f t="shared" si="2"/>
        <v>102</v>
      </c>
      <c r="R36" s="28">
        <f t="shared" si="3"/>
        <v>116</v>
      </c>
      <c r="S36">
        <f t="shared" si="0"/>
        <v>0.41210106874983338</v>
      </c>
      <c r="T36">
        <f t="shared" si="1"/>
        <v>13.360643237258474</v>
      </c>
      <c r="U36" s="28">
        <f t="shared" si="4"/>
        <v>1363</v>
      </c>
      <c r="V36" s="28">
        <f t="shared" si="5"/>
        <v>1550</v>
      </c>
      <c r="X36">
        <f t="shared" si="6"/>
        <v>26</v>
      </c>
      <c r="Y36">
        <v>2069</v>
      </c>
      <c r="Z36" t="s">
        <v>157</v>
      </c>
      <c r="AA36" s="28">
        <v>7984</v>
      </c>
      <c r="AB36" s="28">
        <v>16</v>
      </c>
      <c r="AC36" s="28">
        <v>-24</v>
      </c>
      <c r="AD36" s="28">
        <v>824</v>
      </c>
      <c r="AE36">
        <v>-0.12876410213855746</v>
      </c>
      <c r="AF36" s="28">
        <v>998</v>
      </c>
      <c r="AG36" s="28">
        <v>998</v>
      </c>
      <c r="AH36" s="28">
        <v>1497</v>
      </c>
      <c r="AI36" s="28">
        <v>998</v>
      </c>
      <c r="AJ36" s="28">
        <v>0</v>
      </c>
      <c r="AK36" s="28">
        <v>0</v>
      </c>
      <c r="AL36" s="28">
        <v>0</v>
      </c>
      <c r="AM36" s="28">
        <v>499</v>
      </c>
      <c r="AN36" s="28">
        <v>998</v>
      </c>
      <c r="AO36" s="28">
        <v>0</v>
      </c>
      <c r="AP36" s="28">
        <v>0</v>
      </c>
      <c r="AQ36" s="28">
        <v>1996</v>
      </c>
    </row>
    <row r="37" spans="1:43">
      <c r="A37">
        <v>3205</v>
      </c>
      <c r="B37" t="s">
        <v>205</v>
      </c>
      <c r="C37" s="28">
        <v>33489</v>
      </c>
      <c r="D37" s="28">
        <v>61</v>
      </c>
      <c r="E37" s="28">
        <v>3843</v>
      </c>
      <c r="F37" s="28">
        <v>3294</v>
      </c>
      <c r="G37" s="28">
        <v>2196</v>
      </c>
      <c r="H37" s="28">
        <v>2745</v>
      </c>
      <c r="I37" s="28">
        <v>2196</v>
      </c>
      <c r="J37" s="28">
        <v>2745</v>
      </c>
      <c r="K37" s="28">
        <v>3294</v>
      </c>
      <c r="L37" s="28">
        <v>1647</v>
      </c>
      <c r="M37" s="28">
        <v>3843</v>
      </c>
      <c r="N37" s="28">
        <v>3294</v>
      </c>
      <c r="O37" s="28">
        <v>2745</v>
      </c>
      <c r="P37" s="28">
        <v>1647</v>
      </c>
      <c r="Q37" s="28">
        <f t="shared" si="2"/>
        <v>-60</v>
      </c>
      <c r="R37" s="28">
        <f t="shared" si="3"/>
        <v>3178</v>
      </c>
      <c r="S37">
        <f t="shared" si="0"/>
        <v>-0.28341148242419034</v>
      </c>
      <c r="T37">
        <f t="shared" si="1"/>
        <v>3.7234579513671155</v>
      </c>
      <c r="U37" s="28">
        <f t="shared" si="4"/>
        <v>-223</v>
      </c>
      <c r="V37" s="28">
        <f t="shared" si="5"/>
        <v>11833</v>
      </c>
      <c r="X37">
        <f t="shared" si="6"/>
        <v>27</v>
      </c>
      <c r="Y37">
        <v>5208</v>
      </c>
      <c r="Z37" t="s">
        <v>146</v>
      </c>
      <c r="AA37" s="28">
        <v>2189</v>
      </c>
      <c r="AB37" s="28">
        <v>11</v>
      </c>
      <c r="AC37" s="28">
        <v>-22</v>
      </c>
      <c r="AD37" s="28">
        <v>323</v>
      </c>
      <c r="AE37">
        <v>-0.39230031299875989</v>
      </c>
      <c r="AF37" s="28">
        <v>398</v>
      </c>
      <c r="AG37" s="28">
        <v>199</v>
      </c>
      <c r="AH37" s="28">
        <v>398</v>
      </c>
      <c r="AI37" s="28">
        <v>0</v>
      </c>
      <c r="AJ37" s="28">
        <v>0</v>
      </c>
      <c r="AK37" s="28">
        <v>199</v>
      </c>
      <c r="AL37" s="28">
        <v>199</v>
      </c>
      <c r="AM37" s="28">
        <v>597</v>
      </c>
      <c r="AN37" s="28">
        <v>199</v>
      </c>
      <c r="AO37" s="28">
        <v>0</v>
      </c>
      <c r="AP37" s="28">
        <v>0</v>
      </c>
      <c r="AQ37" s="28">
        <v>0</v>
      </c>
    </row>
    <row r="38" spans="1:43">
      <c r="A38">
        <v>7684</v>
      </c>
      <c r="B38" t="s">
        <v>143</v>
      </c>
      <c r="C38" s="28">
        <v>32238</v>
      </c>
      <c r="D38" s="28">
        <v>162</v>
      </c>
      <c r="E38" s="28">
        <v>2985</v>
      </c>
      <c r="F38" s="28">
        <v>2587</v>
      </c>
      <c r="G38" s="28">
        <v>1791</v>
      </c>
      <c r="H38" s="28">
        <v>1592</v>
      </c>
      <c r="I38" s="28">
        <v>1791</v>
      </c>
      <c r="J38" s="28">
        <v>2189</v>
      </c>
      <c r="K38" s="28">
        <v>3383</v>
      </c>
      <c r="L38" s="28">
        <v>3582</v>
      </c>
      <c r="M38" s="28">
        <v>2786</v>
      </c>
      <c r="N38" s="28">
        <v>1990</v>
      </c>
      <c r="O38" s="28">
        <v>3184</v>
      </c>
      <c r="P38" s="28">
        <v>4378</v>
      </c>
      <c r="Q38" s="28">
        <f t="shared" si="2"/>
        <v>121</v>
      </c>
      <c r="R38" s="28">
        <f t="shared" si="3"/>
        <v>1900</v>
      </c>
      <c r="S38">
        <f t="shared" si="0"/>
        <v>0.51062634160338882</v>
      </c>
      <c r="T38">
        <f t="shared" si="1"/>
        <v>3.8679472465206692</v>
      </c>
      <c r="U38" s="28">
        <f t="shared" si="4"/>
        <v>468</v>
      </c>
      <c r="V38" s="28">
        <f t="shared" si="5"/>
        <v>7349</v>
      </c>
      <c r="X38">
        <f t="shared" si="6"/>
        <v>28</v>
      </c>
      <c r="Y38">
        <v>3165</v>
      </c>
      <c r="Z38" t="s">
        <v>194</v>
      </c>
      <c r="AA38" s="28">
        <v>798</v>
      </c>
      <c r="AB38" s="28">
        <v>2</v>
      </c>
      <c r="AC38" s="28">
        <v>-6</v>
      </c>
      <c r="AD38" s="28">
        <v>103</v>
      </c>
      <c r="AE38">
        <v>-0.12955005512625917</v>
      </c>
      <c r="AF38" s="28">
        <v>0</v>
      </c>
      <c r="AG38" s="28">
        <v>0</v>
      </c>
      <c r="AH38" s="28">
        <v>399</v>
      </c>
      <c r="AI38" s="28">
        <v>0</v>
      </c>
      <c r="AJ38" s="28">
        <v>0</v>
      </c>
      <c r="AK38" s="28">
        <v>0</v>
      </c>
      <c r="AL38" s="28">
        <v>0</v>
      </c>
      <c r="AM38" s="28">
        <v>399</v>
      </c>
      <c r="AN38" s="28">
        <v>0</v>
      </c>
      <c r="AO38" s="28">
        <v>0</v>
      </c>
      <c r="AP38" s="28">
        <v>0</v>
      </c>
      <c r="AQ38" s="28">
        <v>0</v>
      </c>
    </row>
    <row r="39" spans="1:43">
      <c r="A39">
        <v>1205</v>
      </c>
      <c r="B39" t="s">
        <v>145</v>
      </c>
      <c r="C39" s="28">
        <v>59899</v>
      </c>
      <c r="D39" s="28">
        <v>301</v>
      </c>
      <c r="E39" s="28">
        <v>4577</v>
      </c>
      <c r="F39" s="28">
        <v>2786</v>
      </c>
      <c r="G39" s="28">
        <v>5572</v>
      </c>
      <c r="H39" s="28">
        <v>5174</v>
      </c>
      <c r="I39" s="28">
        <v>3781</v>
      </c>
      <c r="J39" s="28">
        <v>2985</v>
      </c>
      <c r="K39" s="28">
        <v>7363</v>
      </c>
      <c r="L39" s="28">
        <v>6766</v>
      </c>
      <c r="M39" s="28">
        <v>4975</v>
      </c>
      <c r="N39" s="28">
        <v>4179</v>
      </c>
      <c r="O39" s="28">
        <v>6766</v>
      </c>
      <c r="P39" s="28">
        <v>4975</v>
      </c>
      <c r="Q39" s="28">
        <f t="shared" si="2"/>
        <v>150</v>
      </c>
      <c r="R39" s="28">
        <f t="shared" si="3"/>
        <v>4019</v>
      </c>
      <c r="S39">
        <f t="shared" si="0"/>
        <v>0.36918463363364407</v>
      </c>
      <c r="T39">
        <f t="shared" si="1"/>
        <v>2.0817523386589647</v>
      </c>
      <c r="U39" s="28">
        <f t="shared" si="4"/>
        <v>312</v>
      </c>
      <c r="V39" s="28">
        <f t="shared" si="5"/>
        <v>8367</v>
      </c>
      <c r="X39">
        <f t="shared" si="6"/>
        <v>29</v>
      </c>
      <c r="Y39">
        <v>9164</v>
      </c>
      <c r="Z39" t="s">
        <v>174</v>
      </c>
      <c r="AA39" s="28">
        <v>3874</v>
      </c>
      <c r="AB39" s="28">
        <v>26</v>
      </c>
      <c r="AC39" s="28">
        <v>-6</v>
      </c>
      <c r="AD39" s="28">
        <v>363</v>
      </c>
      <c r="AE39">
        <v>-0.10779216149928784</v>
      </c>
      <c r="AF39" s="28">
        <v>447</v>
      </c>
      <c r="AG39" s="28">
        <v>447</v>
      </c>
      <c r="AH39" s="28">
        <v>298</v>
      </c>
      <c r="AI39" s="28">
        <v>596</v>
      </c>
      <c r="AJ39" s="28">
        <v>0</v>
      </c>
      <c r="AK39" s="28">
        <v>149</v>
      </c>
      <c r="AL39" s="28">
        <v>447</v>
      </c>
      <c r="AM39" s="28">
        <v>0</v>
      </c>
      <c r="AN39" s="28">
        <v>298</v>
      </c>
      <c r="AO39" s="28">
        <v>596</v>
      </c>
      <c r="AP39" s="28">
        <v>149</v>
      </c>
      <c r="AQ39" s="28">
        <v>447</v>
      </c>
    </row>
    <row r="40" spans="1:43">
      <c r="A40">
        <v>5208</v>
      </c>
      <c r="B40" t="s">
        <v>147</v>
      </c>
      <c r="C40" s="28">
        <v>2189</v>
      </c>
      <c r="D40" s="28">
        <v>11</v>
      </c>
      <c r="E40" s="28">
        <v>398</v>
      </c>
      <c r="F40" s="28">
        <v>199</v>
      </c>
      <c r="G40" s="28">
        <v>398</v>
      </c>
      <c r="H40" s="28">
        <v>0</v>
      </c>
      <c r="I40" s="28">
        <v>0</v>
      </c>
      <c r="J40" s="28">
        <v>199</v>
      </c>
      <c r="K40" s="28">
        <v>199</v>
      </c>
      <c r="L40" s="28">
        <v>597</v>
      </c>
      <c r="M40" s="28">
        <v>199</v>
      </c>
      <c r="N40" s="28">
        <v>0</v>
      </c>
      <c r="O40" s="28">
        <v>0</v>
      </c>
      <c r="P40" s="28">
        <v>0</v>
      </c>
      <c r="Q40" s="28">
        <f t="shared" si="2"/>
        <v>-22</v>
      </c>
      <c r="R40" s="28">
        <f t="shared" si="3"/>
        <v>323</v>
      </c>
      <c r="S40">
        <f t="shared" si="0"/>
        <v>-0.39230031299875989</v>
      </c>
      <c r="T40">
        <f t="shared" si="1"/>
        <v>56.964313994213491</v>
      </c>
      <c r="U40" s="28">
        <f t="shared" si="4"/>
        <v>-1253</v>
      </c>
      <c r="V40" s="28">
        <f t="shared" si="5"/>
        <v>18399</v>
      </c>
      <c r="X40">
        <f t="shared" si="6"/>
        <v>30</v>
      </c>
      <c r="Y40">
        <v>3920</v>
      </c>
      <c r="Z40" t="s">
        <v>212</v>
      </c>
      <c r="AA40" s="28">
        <v>998</v>
      </c>
      <c r="AB40" s="28">
        <v>2</v>
      </c>
      <c r="AC40" s="28">
        <v>-3</v>
      </c>
      <c r="AD40" s="28">
        <v>106</v>
      </c>
      <c r="AE40">
        <v>-4.3671314674114677E-2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998</v>
      </c>
      <c r="AL40" s="28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</row>
    <row r="41" spans="1:43">
      <c r="A41">
        <v>7336</v>
      </c>
      <c r="B41" t="s">
        <v>169</v>
      </c>
      <c r="C41" s="28">
        <v>64746</v>
      </c>
      <c r="D41" s="28">
        <v>654</v>
      </c>
      <c r="E41" s="28">
        <v>4752</v>
      </c>
      <c r="F41" s="28">
        <v>6435</v>
      </c>
      <c r="G41" s="28">
        <v>5346</v>
      </c>
      <c r="H41" s="28">
        <v>5841</v>
      </c>
      <c r="I41" s="28">
        <v>4653</v>
      </c>
      <c r="J41" s="28">
        <v>5346</v>
      </c>
      <c r="K41" s="28">
        <v>6435</v>
      </c>
      <c r="L41" s="28">
        <v>5742</v>
      </c>
      <c r="M41" s="28">
        <v>6039</v>
      </c>
      <c r="N41" s="28">
        <v>5742</v>
      </c>
      <c r="O41" s="28">
        <v>3861</v>
      </c>
      <c r="P41" s="28">
        <v>4554</v>
      </c>
      <c r="Q41" s="28">
        <f t="shared" si="2"/>
        <v>-60</v>
      </c>
      <c r="R41" s="28">
        <f t="shared" si="3"/>
        <v>5787</v>
      </c>
      <c r="S41">
        <f t="shared" si="0"/>
        <v>-0.27132311139848886</v>
      </c>
      <c r="T41">
        <f t="shared" si="1"/>
        <v>1.9259086790432356</v>
      </c>
      <c r="U41" s="28">
        <f t="shared" si="4"/>
        <v>-116</v>
      </c>
      <c r="V41" s="28">
        <f t="shared" si="5"/>
        <v>11145</v>
      </c>
      <c r="X41">
        <f t="shared" si="6"/>
        <v>31</v>
      </c>
      <c r="Y41">
        <v>1235</v>
      </c>
      <c r="Z41" t="s">
        <v>203</v>
      </c>
      <c r="AA41" s="28">
        <v>12579</v>
      </c>
      <c r="AB41" s="28">
        <v>21</v>
      </c>
      <c r="AC41" s="28">
        <v>2</v>
      </c>
      <c r="AD41" s="28">
        <v>1035</v>
      </c>
      <c r="AE41">
        <v>1.0372305576357569E-2</v>
      </c>
      <c r="AF41" s="28">
        <v>1198</v>
      </c>
      <c r="AG41" s="28">
        <v>599</v>
      </c>
      <c r="AH41" s="28">
        <v>1797</v>
      </c>
      <c r="AI41" s="28">
        <v>1198</v>
      </c>
      <c r="AJ41" s="28">
        <v>0</v>
      </c>
      <c r="AK41" s="28">
        <v>0</v>
      </c>
      <c r="AL41" s="28">
        <v>1797</v>
      </c>
      <c r="AM41" s="28">
        <v>2396</v>
      </c>
      <c r="AN41" s="28">
        <v>1198</v>
      </c>
      <c r="AO41" s="28">
        <v>599</v>
      </c>
      <c r="AP41" s="28">
        <v>599</v>
      </c>
      <c r="AQ41" s="28">
        <v>1198</v>
      </c>
    </row>
    <row r="42" spans="1:43">
      <c r="A42">
        <v>3920</v>
      </c>
      <c r="B42" t="s">
        <v>213</v>
      </c>
      <c r="C42" s="28">
        <v>998</v>
      </c>
      <c r="D42" s="28">
        <v>2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998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f t="shared" si="2"/>
        <v>-3</v>
      </c>
      <c r="R42" s="28">
        <f t="shared" si="3"/>
        <v>106</v>
      </c>
      <c r="S42">
        <f t="shared" si="0"/>
        <v>-4.3671314674114677E-2</v>
      </c>
      <c r="T42">
        <f t="shared" si="1"/>
        <v>124.94477287909152</v>
      </c>
      <c r="U42" s="28">
        <f t="shared" si="4"/>
        <v>-375</v>
      </c>
      <c r="V42" s="28">
        <f t="shared" si="5"/>
        <v>13244</v>
      </c>
      <c r="X42">
        <f t="shared" si="6"/>
        <v>32</v>
      </c>
      <c r="Y42">
        <v>1244</v>
      </c>
      <c r="Z42" t="s">
        <v>208</v>
      </c>
      <c r="AA42" s="28">
        <v>53867</v>
      </c>
      <c r="AB42" s="28">
        <v>83</v>
      </c>
      <c r="AC42" s="28">
        <v>7</v>
      </c>
      <c r="AD42" s="28">
        <v>4445</v>
      </c>
      <c r="AE42">
        <v>2.0644862762689134E-2</v>
      </c>
      <c r="AF42" s="28">
        <v>5192</v>
      </c>
      <c r="AG42" s="28">
        <v>4543</v>
      </c>
      <c r="AH42" s="28">
        <v>5192</v>
      </c>
      <c r="AI42" s="28">
        <v>3894</v>
      </c>
      <c r="AJ42" s="28">
        <v>5841</v>
      </c>
      <c r="AK42" s="28">
        <v>3245</v>
      </c>
      <c r="AL42" s="28">
        <v>1947</v>
      </c>
      <c r="AM42" s="28">
        <v>5192</v>
      </c>
      <c r="AN42" s="28">
        <v>3245</v>
      </c>
      <c r="AO42" s="28">
        <v>4543</v>
      </c>
      <c r="AP42" s="28">
        <v>5192</v>
      </c>
      <c r="AQ42" s="28">
        <v>5841</v>
      </c>
    </row>
    <row r="43" spans="1:43">
      <c r="A43">
        <v>9015</v>
      </c>
      <c r="B43" t="s">
        <v>171</v>
      </c>
      <c r="C43" s="28">
        <v>69966</v>
      </c>
      <c r="D43" s="28">
        <v>234</v>
      </c>
      <c r="E43" s="28">
        <v>4485</v>
      </c>
      <c r="F43" s="28">
        <v>4186</v>
      </c>
      <c r="G43" s="28">
        <v>3887</v>
      </c>
      <c r="H43" s="28">
        <v>2990</v>
      </c>
      <c r="I43" s="28">
        <v>5083</v>
      </c>
      <c r="J43" s="28">
        <v>4485</v>
      </c>
      <c r="K43" s="28">
        <v>5083</v>
      </c>
      <c r="L43" s="28">
        <v>5382</v>
      </c>
      <c r="M43" s="28">
        <v>6279</v>
      </c>
      <c r="N43" s="28">
        <v>8671</v>
      </c>
      <c r="O43" s="28">
        <v>11362</v>
      </c>
      <c r="P43" s="28">
        <v>8073</v>
      </c>
      <c r="Q43" s="28">
        <f t="shared" si="2"/>
        <v>544</v>
      </c>
      <c r="R43" s="28">
        <f t="shared" si="3"/>
        <v>2297</v>
      </c>
      <c r="S43">
        <f t="shared" ref="S43:S70" si="7">CORREL($E$10:$P$10,E43:P43)</f>
        <v>0.81654892548532887</v>
      </c>
      <c r="T43">
        <f t="shared" ref="T43:T70" si="8">$C$8/C43</f>
        <v>1.7822211264518957</v>
      </c>
      <c r="U43" s="28">
        <f t="shared" si="4"/>
        <v>970</v>
      </c>
      <c r="V43" s="28">
        <f t="shared" si="5"/>
        <v>4094</v>
      </c>
      <c r="X43">
        <f t="shared" si="6"/>
        <v>33</v>
      </c>
      <c r="Y43">
        <v>1469</v>
      </c>
      <c r="Z43" t="s">
        <v>182</v>
      </c>
      <c r="AA43" s="28">
        <v>1796</v>
      </c>
      <c r="AB43" s="28">
        <v>4</v>
      </c>
      <c r="AC43" s="28">
        <v>9</v>
      </c>
      <c r="AD43" s="28">
        <v>88</v>
      </c>
      <c r="AE43">
        <v>0.15362746694975674</v>
      </c>
      <c r="AF43" s="28">
        <v>0</v>
      </c>
      <c r="AG43" s="28">
        <v>449</v>
      </c>
      <c r="AH43" s="28">
        <v>0</v>
      </c>
      <c r="AI43" s="28">
        <v>0</v>
      </c>
      <c r="AJ43" s="28">
        <v>0</v>
      </c>
      <c r="AK43" s="28">
        <v>0</v>
      </c>
      <c r="AL43" s="28">
        <v>0</v>
      </c>
      <c r="AM43" s="28">
        <v>449</v>
      </c>
      <c r="AN43" s="28">
        <v>449</v>
      </c>
      <c r="AO43" s="28">
        <v>449</v>
      </c>
      <c r="AP43" s="28">
        <v>0</v>
      </c>
      <c r="AQ43" s="28">
        <v>0</v>
      </c>
    </row>
    <row r="44" spans="1:43">
      <c r="A44">
        <v>9018</v>
      </c>
      <c r="B44" t="s">
        <v>214</v>
      </c>
      <c r="C44" s="28">
        <v>109251</v>
      </c>
      <c r="D44" s="28">
        <v>199</v>
      </c>
      <c r="E44" s="28">
        <v>7686</v>
      </c>
      <c r="F44" s="28">
        <v>9882</v>
      </c>
      <c r="G44" s="28">
        <v>11529</v>
      </c>
      <c r="H44" s="28">
        <v>8784</v>
      </c>
      <c r="I44" s="28">
        <v>4392</v>
      </c>
      <c r="J44" s="28">
        <v>4941</v>
      </c>
      <c r="K44" s="28">
        <v>6039</v>
      </c>
      <c r="L44" s="28">
        <v>11529</v>
      </c>
      <c r="M44" s="28">
        <v>7686</v>
      </c>
      <c r="N44" s="28">
        <v>9333</v>
      </c>
      <c r="O44" s="28">
        <v>14274</v>
      </c>
      <c r="P44" s="28">
        <v>13176</v>
      </c>
      <c r="Q44" s="28">
        <f t="shared" si="2"/>
        <v>355</v>
      </c>
      <c r="R44" s="28">
        <f t="shared" si="3"/>
        <v>6796</v>
      </c>
      <c r="S44">
        <f t="shared" si="7"/>
        <v>0.4071648183897183</v>
      </c>
      <c r="T44">
        <f t="shared" si="8"/>
        <v>1.1413614825798695</v>
      </c>
      <c r="U44" s="28">
        <f t="shared" si="4"/>
        <v>405</v>
      </c>
      <c r="V44" s="28">
        <f t="shared" si="5"/>
        <v>7757</v>
      </c>
      <c r="X44">
        <f t="shared" si="6"/>
        <v>34</v>
      </c>
      <c r="Y44">
        <v>8472</v>
      </c>
      <c r="Z44" t="s">
        <v>215</v>
      </c>
      <c r="AA44" s="28">
        <v>1497</v>
      </c>
      <c r="AB44" s="28">
        <v>3</v>
      </c>
      <c r="AC44" s="28">
        <v>9</v>
      </c>
      <c r="AD44" s="28">
        <v>68</v>
      </c>
      <c r="AE44">
        <v>0.10140923928935457</v>
      </c>
      <c r="AF44" s="28">
        <v>0</v>
      </c>
      <c r="AG44" s="28">
        <v>0</v>
      </c>
      <c r="AH44" s="28">
        <v>0</v>
      </c>
      <c r="AI44" s="28">
        <v>499</v>
      </c>
      <c r="AJ44" s="28">
        <v>0</v>
      </c>
      <c r="AK44" s="28">
        <v>0</v>
      </c>
      <c r="AL44" s="28">
        <v>0</v>
      </c>
      <c r="AM44" s="28">
        <v>0</v>
      </c>
      <c r="AN44" s="28">
        <v>998</v>
      </c>
      <c r="AO44" s="28">
        <v>0</v>
      </c>
      <c r="AP44" s="28">
        <v>0</v>
      </c>
      <c r="AQ44" s="28">
        <v>0</v>
      </c>
    </row>
    <row r="45" spans="1:43">
      <c r="A45">
        <v>4608</v>
      </c>
      <c r="B45" t="s">
        <v>217</v>
      </c>
      <c r="C45" s="28">
        <v>255773</v>
      </c>
      <c r="D45" s="28">
        <v>427</v>
      </c>
      <c r="E45" s="28">
        <v>24559</v>
      </c>
      <c r="F45" s="28">
        <v>27554</v>
      </c>
      <c r="G45" s="28">
        <v>23361</v>
      </c>
      <c r="H45" s="28">
        <v>27554</v>
      </c>
      <c r="I45" s="28">
        <v>17970</v>
      </c>
      <c r="J45" s="28">
        <v>23361</v>
      </c>
      <c r="K45" s="28">
        <v>16772</v>
      </c>
      <c r="L45" s="28">
        <v>17371</v>
      </c>
      <c r="M45" s="28">
        <v>18569</v>
      </c>
      <c r="N45" s="28">
        <v>21564</v>
      </c>
      <c r="O45" s="28">
        <v>19767</v>
      </c>
      <c r="P45" s="28">
        <v>17371</v>
      </c>
      <c r="Q45" s="28">
        <f t="shared" si="2"/>
        <v>-752</v>
      </c>
      <c r="R45" s="28">
        <f t="shared" si="3"/>
        <v>26202</v>
      </c>
      <c r="S45">
        <f t="shared" si="7"/>
        <v>-0.69024635872649831</v>
      </c>
      <c r="T45">
        <f t="shared" si="8"/>
        <v>0.48752168263785989</v>
      </c>
      <c r="U45" s="28">
        <f t="shared" si="4"/>
        <v>-367</v>
      </c>
      <c r="V45" s="28">
        <f t="shared" si="5"/>
        <v>12774</v>
      </c>
      <c r="X45">
        <f t="shared" si="6"/>
        <v>35</v>
      </c>
      <c r="Y45">
        <v>8558</v>
      </c>
      <c r="Z45" t="s">
        <v>185</v>
      </c>
      <c r="AA45" s="28">
        <v>48954</v>
      </c>
      <c r="AB45" s="28">
        <v>246</v>
      </c>
      <c r="AC45" s="28">
        <v>11</v>
      </c>
      <c r="AD45" s="28">
        <v>4007</v>
      </c>
      <c r="AE45">
        <v>5.1461046769667125E-2</v>
      </c>
      <c r="AF45" s="28">
        <v>4776</v>
      </c>
      <c r="AG45" s="28">
        <v>3980</v>
      </c>
      <c r="AH45" s="28">
        <v>3781</v>
      </c>
      <c r="AI45" s="28">
        <v>3582</v>
      </c>
      <c r="AJ45" s="28">
        <v>4975</v>
      </c>
      <c r="AK45" s="28">
        <v>2388</v>
      </c>
      <c r="AL45" s="28">
        <v>4577</v>
      </c>
      <c r="AM45" s="28">
        <v>4776</v>
      </c>
      <c r="AN45" s="28">
        <v>3184</v>
      </c>
      <c r="AO45" s="28">
        <v>3781</v>
      </c>
      <c r="AP45" s="28">
        <v>4378</v>
      </c>
      <c r="AQ45" s="28">
        <v>4776</v>
      </c>
    </row>
    <row r="46" spans="1:43">
      <c r="A46">
        <v>7984</v>
      </c>
      <c r="B46" t="s">
        <v>154</v>
      </c>
      <c r="C46" s="28">
        <v>92814</v>
      </c>
      <c r="D46" s="28">
        <v>186</v>
      </c>
      <c r="E46" s="28">
        <v>7984</v>
      </c>
      <c r="F46" s="28">
        <v>4491</v>
      </c>
      <c r="G46" s="28">
        <v>10479</v>
      </c>
      <c r="H46" s="28">
        <v>8483</v>
      </c>
      <c r="I46" s="28">
        <v>9481</v>
      </c>
      <c r="J46" s="28">
        <v>3493</v>
      </c>
      <c r="K46" s="28">
        <v>7485</v>
      </c>
      <c r="L46" s="28">
        <v>10479</v>
      </c>
      <c r="M46" s="28">
        <v>6986</v>
      </c>
      <c r="N46" s="28">
        <v>7984</v>
      </c>
      <c r="O46" s="28">
        <v>6986</v>
      </c>
      <c r="P46" s="28">
        <v>8483</v>
      </c>
      <c r="Q46" s="28">
        <f t="shared" si="2"/>
        <v>35</v>
      </c>
      <c r="R46" s="28">
        <f t="shared" si="3"/>
        <v>7508</v>
      </c>
      <c r="S46">
        <f t="shared" si="7"/>
        <v>5.9579776288965242E-2</v>
      </c>
      <c r="T46">
        <f t="shared" si="8"/>
        <v>1.3434921814956078</v>
      </c>
      <c r="U46" s="28">
        <f t="shared" si="4"/>
        <v>47</v>
      </c>
      <c r="V46" s="28">
        <f t="shared" si="5"/>
        <v>10087</v>
      </c>
      <c r="X46">
        <f t="shared" si="6"/>
        <v>36</v>
      </c>
      <c r="Y46">
        <v>5690</v>
      </c>
      <c r="Z46" t="s">
        <v>151</v>
      </c>
      <c r="AA46" s="28">
        <v>14970</v>
      </c>
      <c r="AB46" s="28">
        <v>30</v>
      </c>
      <c r="AC46" s="28">
        <v>21</v>
      </c>
      <c r="AD46" s="28">
        <v>1111</v>
      </c>
      <c r="AE46">
        <v>6.5321661959543031E-2</v>
      </c>
      <c r="AF46" s="28">
        <v>998</v>
      </c>
      <c r="AG46" s="28">
        <v>0</v>
      </c>
      <c r="AH46" s="28">
        <v>1497</v>
      </c>
      <c r="AI46" s="28">
        <v>2495</v>
      </c>
      <c r="AJ46" s="28">
        <v>0</v>
      </c>
      <c r="AK46" s="28">
        <v>499</v>
      </c>
      <c r="AL46" s="28">
        <v>2994</v>
      </c>
      <c r="AM46" s="28">
        <v>998</v>
      </c>
      <c r="AN46" s="28">
        <v>3493</v>
      </c>
      <c r="AO46" s="28">
        <v>998</v>
      </c>
      <c r="AP46" s="28">
        <v>499</v>
      </c>
      <c r="AQ46" s="28">
        <v>499</v>
      </c>
    </row>
    <row r="47" spans="1:43">
      <c r="A47">
        <v>4579</v>
      </c>
      <c r="B47" t="s">
        <v>155</v>
      </c>
      <c r="C47" s="28">
        <v>95526</v>
      </c>
      <c r="D47" s="28">
        <v>174</v>
      </c>
      <c r="E47" s="28">
        <v>8235</v>
      </c>
      <c r="F47" s="28">
        <v>8784</v>
      </c>
      <c r="G47" s="28">
        <v>9333</v>
      </c>
      <c r="H47" s="28">
        <v>8235</v>
      </c>
      <c r="I47" s="28">
        <v>11529</v>
      </c>
      <c r="J47" s="28">
        <v>9333</v>
      </c>
      <c r="K47" s="28">
        <v>6588</v>
      </c>
      <c r="L47" s="28">
        <v>9333</v>
      </c>
      <c r="M47" s="28">
        <v>8235</v>
      </c>
      <c r="N47" s="28">
        <v>4392</v>
      </c>
      <c r="O47" s="28">
        <v>7137</v>
      </c>
      <c r="P47" s="28">
        <v>4392</v>
      </c>
      <c r="Q47" s="28">
        <f t="shared" si="2"/>
        <v>-353</v>
      </c>
      <c r="R47" s="28">
        <f t="shared" si="3"/>
        <v>10256</v>
      </c>
      <c r="S47">
        <f t="shared" si="7"/>
        <v>-0.6140022779933012</v>
      </c>
      <c r="T47">
        <f t="shared" si="8"/>
        <v>1.3053502013413452</v>
      </c>
      <c r="U47" s="28">
        <f t="shared" si="4"/>
        <v>-461</v>
      </c>
      <c r="V47" s="28">
        <f t="shared" si="5"/>
        <v>13388</v>
      </c>
      <c r="X47">
        <f t="shared" si="6"/>
        <v>37</v>
      </c>
      <c r="Y47">
        <v>7984</v>
      </c>
      <c r="Z47" t="s">
        <v>153</v>
      </c>
      <c r="AA47" s="28">
        <v>92814</v>
      </c>
      <c r="AB47" s="28">
        <v>186</v>
      </c>
      <c r="AC47" s="28">
        <v>35</v>
      </c>
      <c r="AD47" s="28">
        <v>7508</v>
      </c>
      <c r="AE47">
        <v>5.9579776288965242E-2</v>
      </c>
      <c r="AF47" s="28">
        <v>7984</v>
      </c>
      <c r="AG47" s="28">
        <v>4491</v>
      </c>
      <c r="AH47" s="28">
        <v>10479</v>
      </c>
      <c r="AI47" s="28">
        <v>8483</v>
      </c>
      <c r="AJ47" s="28">
        <v>9481</v>
      </c>
      <c r="AK47" s="28">
        <v>3493</v>
      </c>
      <c r="AL47" s="28">
        <v>7485</v>
      </c>
      <c r="AM47" s="28">
        <v>10479</v>
      </c>
      <c r="AN47" s="28">
        <v>6986</v>
      </c>
      <c r="AO47" s="28">
        <v>7984</v>
      </c>
      <c r="AP47" s="28">
        <v>6986</v>
      </c>
      <c r="AQ47" s="28">
        <v>8483</v>
      </c>
    </row>
    <row r="48" spans="1:43">
      <c r="A48">
        <v>6981</v>
      </c>
      <c r="B48" t="s">
        <v>156</v>
      </c>
      <c r="C48" s="28">
        <v>34587</v>
      </c>
      <c r="D48" s="28">
        <v>63</v>
      </c>
      <c r="E48" s="28">
        <v>3294</v>
      </c>
      <c r="F48" s="28">
        <v>2745</v>
      </c>
      <c r="G48" s="28">
        <v>3843</v>
      </c>
      <c r="H48" s="28">
        <v>3843</v>
      </c>
      <c r="I48" s="28">
        <v>3294</v>
      </c>
      <c r="J48" s="28">
        <v>549</v>
      </c>
      <c r="K48" s="28">
        <v>1647</v>
      </c>
      <c r="L48" s="28">
        <v>3294</v>
      </c>
      <c r="M48" s="28">
        <v>4392</v>
      </c>
      <c r="N48" s="28">
        <v>2196</v>
      </c>
      <c r="O48" s="28">
        <v>1647</v>
      </c>
      <c r="P48" s="28">
        <v>3843</v>
      </c>
      <c r="Q48" s="28">
        <f t="shared" si="2"/>
        <v>-40</v>
      </c>
      <c r="R48" s="28">
        <f t="shared" si="3"/>
        <v>3144</v>
      </c>
      <c r="S48">
        <f t="shared" si="7"/>
        <v>-0.12640743575057881</v>
      </c>
      <c r="T48">
        <f t="shared" si="8"/>
        <v>3.6052529370380006</v>
      </c>
      <c r="U48" s="28">
        <f t="shared" si="4"/>
        <v>-144</v>
      </c>
      <c r="V48" s="28">
        <f t="shared" si="5"/>
        <v>11335</v>
      </c>
      <c r="X48">
        <f t="shared" si="6"/>
        <v>38</v>
      </c>
      <c r="Y48">
        <v>2507</v>
      </c>
      <c r="Z48" t="s">
        <v>149</v>
      </c>
      <c r="AA48" s="28">
        <v>44551</v>
      </c>
      <c r="AB48" s="28">
        <v>149</v>
      </c>
      <c r="AC48" s="28">
        <v>43</v>
      </c>
      <c r="AD48" s="28">
        <v>3434</v>
      </c>
      <c r="AE48">
        <v>0.17064925387909424</v>
      </c>
      <c r="AF48" s="28">
        <v>3588</v>
      </c>
      <c r="AG48" s="28">
        <v>2691</v>
      </c>
      <c r="AH48" s="28">
        <v>3887</v>
      </c>
      <c r="AI48" s="28">
        <v>2093</v>
      </c>
      <c r="AJ48" s="28">
        <v>3887</v>
      </c>
      <c r="AK48" s="28">
        <v>4485</v>
      </c>
      <c r="AL48" s="28">
        <v>4186</v>
      </c>
      <c r="AM48" s="28">
        <v>5083</v>
      </c>
      <c r="AN48" s="28">
        <v>4485</v>
      </c>
      <c r="AO48" s="28">
        <v>4186</v>
      </c>
      <c r="AP48" s="28">
        <v>3588</v>
      </c>
      <c r="AQ48" s="28">
        <v>2392</v>
      </c>
    </row>
    <row r="49" spans="1:43">
      <c r="A49">
        <v>2069</v>
      </c>
      <c r="B49" t="s">
        <v>158</v>
      </c>
      <c r="C49" s="28">
        <v>7984</v>
      </c>
      <c r="D49" s="28">
        <v>16</v>
      </c>
      <c r="E49" s="28">
        <v>998</v>
      </c>
      <c r="F49" s="28">
        <v>998</v>
      </c>
      <c r="G49" s="28">
        <v>1497</v>
      </c>
      <c r="H49" s="28">
        <v>998</v>
      </c>
      <c r="I49" s="28">
        <v>0</v>
      </c>
      <c r="J49" s="28">
        <v>0</v>
      </c>
      <c r="K49" s="28">
        <v>0</v>
      </c>
      <c r="L49" s="28">
        <v>499</v>
      </c>
      <c r="M49" s="28">
        <v>998</v>
      </c>
      <c r="N49" s="28">
        <v>0</v>
      </c>
      <c r="O49" s="28">
        <v>0</v>
      </c>
      <c r="P49" s="28">
        <v>1996</v>
      </c>
      <c r="Q49" s="28">
        <f t="shared" si="2"/>
        <v>-24</v>
      </c>
      <c r="R49" s="28">
        <f t="shared" si="3"/>
        <v>824</v>
      </c>
      <c r="S49">
        <f t="shared" si="7"/>
        <v>-0.12876410213855746</v>
      </c>
      <c r="T49">
        <f t="shared" si="8"/>
        <v>15.61809660988644</v>
      </c>
      <c r="U49" s="28">
        <f t="shared" si="4"/>
        <v>-375</v>
      </c>
      <c r="V49" s="28">
        <f t="shared" si="5"/>
        <v>12869</v>
      </c>
      <c r="X49">
        <f t="shared" si="6"/>
        <v>39</v>
      </c>
      <c r="Y49">
        <v>4280</v>
      </c>
      <c r="Z49" t="s">
        <v>204</v>
      </c>
      <c r="AA49" s="28">
        <v>11184</v>
      </c>
      <c r="AB49" s="28">
        <v>16</v>
      </c>
      <c r="AC49" s="28">
        <v>49</v>
      </c>
      <c r="AD49" s="28">
        <v>614</v>
      </c>
      <c r="AE49">
        <v>0.19355241528469094</v>
      </c>
      <c r="AF49" s="28">
        <v>1398</v>
      </c>
      <c r="AG49" s="28">
        <v>699</v>
      </c>
      <c r="AH49" s="28">
        <v>699</v>
      </c>
      <c r="AI49" s="28">
        <v>0</v>
      </c>
      <c r="AJ49" s="28">
        <v>0</v>
      </c>
      <c r="AK49" s="28">
        <v>1398</v>
      </c>
      <c r="AL49" s="28">
        <v>0</v>
      </c>
      <c r="AM49" s="28">
        <v>2097</v>
      </c>
      <c r="AN49" s="28">
        <v>2796</v>
      </c>
      <c r="AO49" s="28">
        <v>0</v>
      </c>
      <c r="AP49" s="28">
        <v>699</v>
      </c>
      <c r="AQ49" s="28">
        <v>1398</v>
      </c>
    </row>
    <row r="50" spans="1:43">
      <c r="A50">
        <v>6045</v>
      </c>
      <c r="B50" t="s">
        <v>160</v>
      </c>
      <c r="C50" s="28">
        <v>19461</v>
      </c>
      <c r="D50" s="28">
        <v>39</v>
      </c>
      <c r="E50" s="28">
        <v>1497</v>
      </c>
      <c r="F50" s="28">
        <v>998</v>
      </c>
      <c r="G50" s="28">
        <v>2495</v>
      </c>
      <c r="H50" s="28">
        <v>0</v>
      </c>
      <c r="I50" s="28">
        <v>998</v>
      </c>
      <c r="J50" s="28">
        <v>1497</v>
      </c>
      <c r="K50" s="28">
        <v>1996</v>
      </c>
      <c r="L50" s="28">
        <v>499</v>
      </c>
      <c r="M50" s="28">
        <v>1497</v>
      </c>
      <c r="N50" s="28">
        <v>2994</v>
      </c>
      <c r="O50" s="28">
        <v>1497</v>
      </c>
      <c r="P50" s="28">
        <v>3493</v>
      </c>
      <c r="Q50" s="28">
        <f t="shared" si="2"/>
        <v>127</v>
      </c>
      <c r="R50" s="28">
        <f t="shared" si="3"/>
        <v>794</v>
      </c>
      <c r="S50">
        <f t="shared" si="7"/>
        <v>0.45884732924778016</v>
      </c>
      <c r="T50">
        <f t="shared" si="8"/>
        <v>6.4074242502098215</v>
      </c>
      <c r="U50" s="28">
        <f t="shared" si="4"/>
        <v>814</v>
      </c>
      <c r="V50" s="28">
        <f t="shared" si="5"/>
        <v>5087</v>
      </c>
      <c r="X50">
        <f t="shared" si="6"/>
        <v>40</v>
      </c>
      <c r="Y50">
        <v>3247</v>
      </c>
      <c r="Z50" t="s">
        <v>129</v>
      </c>
      <c r="AA50" s="28">
        <v>7164</v>
      </c>
      <c r="AB50" s="28">
        <v>36</v>
      </c>
      <c r="AC50" s="28">
        <v>53</v>
      </c>
      <c r="AD50" s="28">
        <v>253</v>
      </c>
      <c r="AE50">
        <v>0.43243286993264862</v>
      </c>
      <c r="AF50" s="28">
        <v>597</v>
      </c>
      <c r="AG50" s="28">
        <v>398</v>
      </c>
      <c r="AH50" s="28">
        <v>0</v>
      </c>
      <c r="AI50" s="28">
        <v>995</v>
      </c>
      <c r="AJ50" s="28">
        <v>0</v>
      </c>
      <c r="AK50" s="28">
        <v>597</v>
      </c>
      <c r="AL50" s="28">
        <v>398</v>
      </c>
      <c r="AM50" s="28">
        <v>199</v>
      </c>
      <c r="AN50" s="28">
        <v>1194</v>
      </c>
      <c r="AO50" s="28">
        <v>1393</v>
      </c>
      <c r="AP50" s="28">
        <v>597</v>
      </c>
      <c r="AQ50" s="28">
        <v>796</v>
      </c>
    </row>
    <row r="51" spans="1:43">
      <c r="A51">
        <v>8735</v>
      </c>
      <c r="B51" t="s">
        <v>173</v>
      </c>
      <c r="C51" s="28">
        <v>126741</v>
      </c>
      <c r="D51" s="28">
        <v>509</v>
      </c>
      <c r="E51" s="28">
        <v>11952</v>
      </c>
      <c r="F51" s="28">
        <v>10956</v>
      </c>
      <c r="G51" s="28">
        <v>9711</v>
      </c>
      <c r="H51" s="28">
        <v>12699</v>
      </c>
      <c r="I51" s="28">
        <v>8964</v>
      </c>
      <c r="J51" s="28">
        <v>9213</v>
      </c>
      <c r="K51" s="28">
        <v>7221</v>
      </c>
      <c r="L51" s="28">
        <v>12699</v>
      </c>
      <c r="M51" s="28">
        <v>5976</v>
      </c>
      <c r="N51" s="28">
        <v>10209</v>
      </c>
      <c r="O51" s="28">
        <v>10956</v>
      </c>
      <c r="P51" s="28">
        <v>15687</v>
      </c>
      <c r="Q51" s="28">
        <f t="shared" si="2"/>
        <v>71</v>
      </c>
      <c r="R51" s="28">
        <f t="shared" si="3"/>
        <v>10062</v>
      </c>
      <c r="S51">
        <f t="shared" si="7"/>
        <v>9.7353026827609157E-2</v>
      </c>
      <c r="T51">
        <f t="shared" si="8"/>
        <v>0.98385592139349798</v>
      </c>
      <c r="U51" s="28">
        <f t="shared" si="4"/>
        <v>70</v>
      </c>
      <c r="V51" s="28">
        <f t="shared" si="5"/>
        <v>9900</v>
      </c>
      <c r="X51">
        <f t="shared" si="6"/>
        <v>41</v>
      </c>
      <c r="Y51">
        <v>4697</v>
      </c>
      <c r="Z51" t="s">
        <v>153</v>
      </c>
      <c r="AA51" s="28">
        <v>37425</v>
      </c>
      <c r="AB51" s="28">
        <v>75</v>
      </c>
      <c r="AC51" s="28">
        <v>54</v>
      </c>
      <c r="AD51" s="28">
        <v>2767</v>
      </c>
      <c r="AE51">
        <v>0.15924680880401687</v>
      </c>
      <c r="AF51" s="28">
        <v>3493</v>
      </c>
      <c r="AG51" s="28">
        <v>1497</v>
      </c>
      <c r="AH51" s="28">
        <v>2495</v>
      </c>
      <c r="AI51" s="28">
        <v>2994</v>
      </c>
      <c r="AJ51" s="28">
        <v>1996</v>
      </c>
      <c r="AK51" s="28">
        <v>4990</v>
      </c>
      <c r="AL51" s="28">
        <v>5489</v>
      </c>
      <c r="AM51" s="28">
        <v>2495</v>
      </c>
      <c r="AN51" s="28">
        <v>3493</v>
      </c>
      <c r="AO51" s="28">
        <v>1996</v>
      </c>
      <c r="AP51" s="28">
        <v>2495</v>
      </c>
      <c r="AQ51" s="28">
        <v>3992</v>
      </c>
    </row>
    <row r="52" spans="1:43">
      <c r="A52">
        <v>9164</v>
      </c>
      <c r="B52" t="s">
        <v>175</v>
      </c>
      <c r="C52" s="28">
        <v>3874</v>
      </c>
      <c r="D52" s="28">
        <v>26</v>
      </c>
      <c r="E52" s="28">
        <v>447</v>
      </c>
      <c r="F52" s="28">
        <v>447</v>
      </c>
      <c r="G52" s="28">
        <v>298</v>
      </c>
      <c r="H52" s="28">
        <v>596</v>
      </c>
      <c r="I52" s="28">
        <v>0</v>
      </c>
      <c r="J52" s="28">
        <v>149</v>
      </c>
      <c r="K52" s="28">
        <v>447</v>
      </c>
      <c r="L52" s="28">
        <v>0</v>
      </c>
      <c r="M52" s="28">
        <v>298</v>
      </c>
      <c r="N52" s="28">
        <v>596</v>
      </c>
      <c r="O52" s="28">
        <v>149</v>
      </c>
      <c r="P52" s="28">
        <v>447</v>
      </c>
      <c r="Q52" s="28">
        <f t="shared" si="2"/>
        <v>-6</v>
      </c>
      <c r="R52" s="28">
        <f t="shared" si="3"/>
        <v>363</v>
      </c>
      <c r="S52">
        <f t="shared" si="7"/>
        <v>-0.10779216149928784</v>
      </c>
      <c r="T52">
        <f t="shared" si="8"/>
        <v>32.187631216658062</v>
      </c>
      <c r="U52" s="28">
        <f t="shared" si="4"/>
        <v>-193</v>
      </c>
      <c r="V52" s="28">
        <f t="shared" si="5"/>
        <v>11684</v>
      </c>
      <c r="X52">
        <f t="shared" si="6"/>
        <v>42</v>
      </c>
      <c r="Y52">
        <v>7554</v>
      </c>
      <c r="Z52" t="s">
        <v>163</v>
      </c>
      <c r="AA52" s="28">
        <v>54534</v>
      </c>
      <c r="AB52" s="28">
        <v>366</v>
      </c>
      <c r="AC52" s="28">
        <v>64</v>
      </c>
      <c r="AD52" s="28">
        <v>4131</v>
      </c>
      <c r="AE52">
        <v>0.15719822238669726</v>
      </c>
      <c r="AF52" s="28">
        <v>4768</v>
      </c>
      <c r="AG52" s="28">
        <v>4321</v>
      </c>
      <c r="AH52" s="28">
        <v>6109</v>
      </c>
      <c r="AI52" s="28">
        <v>2235</v>
      </c>
      <c r="AJ52" s="28">
        <v>2384</v>
      </c>
      <c r="AK52" s="28">
        <v>5066</v>
      </c>
      <c r="AL52" s="28">
        <v>7003</v>
      </c>
      <c r="AM52" s="28">
        <v>4172</v>
      </c>
      <c r="AN52" s="28">
        <v>3874</v>
      </c>
      <c r="AO52" s="28">
        <v>3576</v>
      </c>
      <c r="AP52" s="28">
        <v>4768</v>
      </c>
      <c r="AQ52" s="28">
        <v>6258</v>
      </c>
    </row>
    <row r="53" spans="1:43">
      <c r="A53">
        <v>8710</v>
      </c>
      <c r="B53" t="s">
        <v>177</v>
      </c>
      <c r="C53" s="28">
        <v>49153</v>
      </c>
      <c r="D53" s="28">
        <v>247</v>
      </c>
      <c r="E53" s="28">
        <v>4776</v>
      </c>
      <c r="F53" s="28">
        <v>4577</v>
      </c>
      <c r="G53" s="28">
        <v>5174</v>
      </c>
      <c r="H53" s="28">
        <v>7562</v>
      </c>
      <c r="I53" s="28">
        <v>3781</v>
      </c>
      <c r="J53" s="28">
        <v>3383</v>
      </c>
      <c r="K53" s="28">
        <v>2985</v>
      </c>
      <c r="L53" s="28">
        <v>6368</v>
      </c>
      <c r="M53" s="28">
        <v>2189</v>
      </c>
      <c r="N53" s="28">
        <v>2985</v>
      </c>
      <c r="O53" s="28">
        <v>1990</v>
      </c>
      <c r="P53" s="28">
        <v>3383</v>
      </c>
      <c r="Q53" s="28">
        <f t="shared" si="2"/>
        <v>-257</v>
      </c>
      <c r="R53" s="28">
        <f t="shared" si="3"/>
        <v>5765</v>
      </c>
      <c r="S53">
        <f t="shared" si="7"/>
        <v>-0.55424380933434647</v>
      </c>
      <c r="T53">
        <f t="shared" si="8"/>
        <v>2.536872283143111</v>
      </c>
      <c r="U53" s="28">
        <f t="shared" si="4"/>
        <v>-652</v>
      </c>
      <c r="V53" s="28">
        <f t="shared" si="5"/>
        <v>14625</v>
      </c>
      <c r="X53">
        <f t="shared" si="6"/>
        <v>43</v>
      </c>
      <c r="Y53">
        <v>1578</v>
      </c>
      <c r="Z53" t="s">
        <v>127</v>
      </c>
      <c r="AA53" s="28">
        <v>19168</v>
      </c>
      <c r="AB53" s="28">
        <v>32</v>
      </c>
      <c r="AC53" s="28">
        <v>67</v>
      </c>
      <c r="AD53" s="28">
        <v>1162</v>
      </c>
      <c r="AE53">
        <v>0.19179450637477508</v>
      </c>
      <c r="AF53" s="28">
        <v>1797</v>
      </c>
      <c r="AG53" s="28">
        <v>2396</v>
      </c>
      <c r="AH53" s="28">
        <v>2396</v>
      </c>
      <c r="AI53" s="28">
        <v>0</v>
      </c>
      <c r="AJ53" s="28">
        <v>599</v>
      </c>
      <c r="AK53" s="28">
        <v>0</v>
      </c>
      <c r="AL53" s="28">
        <v>599</v>
      </c>
      <c r="AM53" s="28">
        <v>1797</v>
      </c>
      <c r="AN53" s="28">
        <v>4193</v>
      </c>
      <c r="AO53" s="28">
        <v>599</v>
      </c>
      <c r="AP53" s="28">
        <v>2396</v>
      </c>
      <c r="AQ53" s="28">
        <v>2396</v>
      </c>
    </row>
    <row r="54" spans="1:43">
      <c r="A54">
        <v>3628</v>
      </c>
      <c r="B54" t="s">
        <v>179</v>
      </c>
      <c r="C54" s="28">
        <v>66866</v>
      </c>
      <c r="D54" s="28">
        <v>134</v>
      </c>
      <c r="E54" s="28">
        <v>5489</v>
      </c>
      <c r="F54" s="28">
        <v>4990</v>
      </c>
      <c r="G54" s="28">
        <v>4491</v>
      </c>
      <c r="H54" s="28">
        <v>3992</v>
      </c>
      <c r="I54" s="28">
        <v>4491</v>
      </c>
      <c r="J54" s="28">
        <v>4990</v>
      </c>
      <c r="K54" s="28">
        <v>4990</v>
      </c>
      <c r="L54" s="28">
        <v>6487</v>
      </c>
      <c r="M54" s="28">
        <v>7485</v>
      </c>
      <c r="N54" s="28">
        <v>6487</v>
      </c>
      <c r="O54" s="28">
        <v>5988</v>
      </c>
      <c r="P54" s="28">
        <v>6986</v>
      </c>
      <c r="Q54" s="28">
        <f t="shared" si="2"/>
        <v>220</v>
      </c>
      <c r="R54" s="28">
        <f t="shared" si="3"/>
        <v>4143</v>
      </c>
      <c r="S54">
        <f t="shared" si="7"/>
        <v>0.71915121754761202</v>
      </c>
      <c r="T54">
        <f t="shared" si="8"/>
        <v>1.8648473564043511</v>
      </c>
      <c r="U54" s="28">
        <f t="shared" si="4"/>
        <v>410</v>
      </c>
      <c r="V54" s="28">
        <f t="shared" si="5"/>
        <v>7726</v>
      </c>
      <c r="X54">
        <f t="shared" si="6"/>
        <v>44</v>
      </c>
      <c r="Y54">
        <v>8735</v>
      </c>
      <c r="Z54" t="s">
        <v>172</v>
      </c>
      <c r="AA54" s="28">
        <v>126741</v>
      </c>
      <c r="AB54" s="28">
        <v>509</v>
      </c>
      <c r="AC54" s="28">
        <v>71</v>
      </c>
      <c r="AD54" s="28">
        <v>10062</v>
      </c>
      <c r="AE54">
        <v>9.7353026827609157E-2</v>
      </c>
      <c r="AF54" s="28">
        <v>11952</v>
      </c>
      <c r="AG54" s="28">
        <v>10956</v>
      </c>
      <c r="AH54" s="28">
        <v>9711</v>
      </c>
      <c r="AI54" s="28">
        <v>12699</v>
      </c>
      <c r="AJ54" s="28">
        <v>8964</v>
      </c>
      <c r="AK54" s="28">
        <v>9213</v>
      </c>
      <c r="AL54" s="28">
        <v>7221</v>
      </c>
      <c r="AM54" s="28">
        <v>12699</v>
      </c>
      <c r="AN54" s="28">
        <v>5976</v>
      </c>
      <c r="AO54" s="28">
        <v>10209</v>
      </c>
      <c r="AP54" s="28">
        <v>10956</v>
      </c>
      <c r="AQ54" s="28">
        <v>15687</v>
      </c>
    </row>
    <row r="55" spans="1:43">
      <c r="A55">
        <v>1469</v>
      </c>
      <c r="B55" t="s">
        <v>183</v>
      </c>
      <c r="C55" s="28">
        <v>1796</v>
      </c>
      <c r="D55" s="28">
        <v>4</v>
      </c>
      <c r="E55" s="28">
        <v>0</v>
      </c>
      <c r="F55" s="28">
        <v>449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449</v>
      </c>
      <c r="M55" s="28">
        <v>449</v>
      </c>
      <c r="N55" s="28">
        <v>449</v>
      </c>
      <c r="O55" s="28">
        <v>0</v>
      </c>
      <c r="P55" s="28">
        <v>0</v>
      </c>
      <c r="Q55" s="28">
        <f t="shared" si="2"/>
        <v>9</v>
      </c>
      <c r="R55" s="28">
        <f t="shared" si="3"/>
        <v>88</v>
      </c>
      <c r="S55">
        <f t="shared" si="7"/>
        <v>0.15362746694975674</v>
      </c>
      <c r="T55">
        <f t="shared" si="8"/>
        <v>69.429222345953974</v>
      </c>
      <c r="U55" s="28">
        <f t="shared" si="4"/>
        <v>625</v>
      </c>
      <c r="V55" s="28">
        <f t="shared" si="5"/>
        <v>6110</v>
      </c>
      <c r="X55">
        <f t="shared" si="6"/>
        <v>45</v>
      </c>
      <c r="Y55">
        <v>1025</v>
      </c>
      <c r="Z55" t="s">
        <v>141</v>
      </c>
      <c r="AA55" s="28">
        <v>9333</v>
      </c>
      <c r="AB55" s="28">
        <v>17</v>
      </c>
      <c r="AC55" s="28">
        <v>102</v>
      </c>
      <c r="AD55" s="28">
        <v>116</v>
      </c>
      <c r="AE55">
        <v>0.41210106874983338</v>
      </c>
      <c r="AF55" s="28">
        <v>0</v>
      </c>
      <c r="AG55" s="28">
        <v>1098</v>
      </c>
      <c r="AH55" s="28">
        <v>1098</v>
      </c>
      <c r="AI55" s="28">
        <v>0</v>
      </c>
      <c r="AJ55" s="28">
        <v>0</v>
      </c>
      <c r="AK55" s="28">
        <v>549</v>
      </c>
      <c r="AL55" s="28">
        <v>549</v>
      </c>
      <c r="AM55" s="28">
        <v>0</v>
      </c>
      <c r="AN55" s="28">
        <v>2745</v>
      </c>
      <c r="AO55" s="28">
        <v>0</v>
      </c>
      <c r="AP55" s="28">
        <v>1647</v>
      </c>
      <c r="AQ55" s="28">
        <v>1647</v>
      </c>
    </row>
    <row r="56" spans="1:43">
      <c r="A56">
        <v>4735</v>
      </c>
      <c r="B56" t="s">
        <v>164</v>
      </c>
      <c r="C56" s="28">
        <v>59841</v>
      </c>
      <c r="D56" s="28">
        <v>109</v>
      </c>
      <c r="E56" s="28">
        <v>5490</v>
      </c>
      <c r="F56" s="28">
        <v>549</v>
      </c>
      <c r="G56" s="28">
        <v>4941</v>
      </c>
      <c r="H56" s="28">
        <v>2745</v>
      </c>
      <c r="I56" s="28">
        <v>3843</v>
      </c>
      <c r="J56" s="28">
        <v>6039</v>
      </c>
      <c r="K56" s="28">
        <v>3294</v>
      </c>
      <c r="L56" s="28">
        <v>2745</v>
      </c>
      <c r="M56" s="28">
        <v>4941</v>
      </c>
      <c r="N56" s="28">
        <v>11529</v>
      </c>
      <c r="O56" s="28">
        <v>6039</v>
      </c>
      <c r="P56" s="28">
        <v>7686</v>
      </c>
      <c r="Q56" s="28">
        <f t="shared" si="2"/>
        <v>436</v>
      </c>
      <c r="R56" s="28">
        <f t="shared" si="3"/>
        <v>2154</v>
      </c>
      <c r="S56">
        <f t="shared" si="7"/>
        <v>0.56033784361898054</v>
      </c>
      <c r="T56">
        <f t="shared" si="8"/>
        <v>2.0837700461779272</v>
      </c>
      <c r="U56" s="28">
        <f t="shared" si="4"/>
        <v>909</v>
      </c>
      <c r="V56" s="28">
        <f t="shared" si="5"/>
        <v>4488</v>
      </c>
      <c r="X56">
        <f t="shared" si="6"/>
        <v>46</v>
      </c>
      <c r="Y56">
        <v>5844</v>
      </c>
      <c r="Z56" t="s">
        <v>161</v>
      </c>
      <c r="AA56" s="28">
        <v>76814</v>
      </c>
      <c r="AB56" s="28">
        <v>386</v>
      </c>
      <c r="AC56" s="28">
        <v>104</v>
      </c>
      <c r="AD56" s="28">
        <v>5723</v>
      </c>
      <c r="AE56">
        <v>0.1608863043915639</v>
      </c>
      <c r="AF56" s="28">
        <v>6169</v>
      </c>
      <c r="AG56" s="28">
        <v>4776</v>
      </c>
      <c r="AH56" s="28">
        <v>1990</v>
      </c>
      <c r="AI56" s="28">
        <v>9154</v>
      </c>
      <c r="AJ56" s="28">
        <v>5174</v>
      </c>
      <c r="AK56" s="28">
        <v>9552</v>
      </c>
      <c r="AL56" s="28">
        <v>10149</v>
      </c>
      <c r="AM56" s="28">
        <v>4975</v>
      </c>
      <c r="AN56" s="28">
        <v>6766</v>
      </c>
      <c r="AO56" s="28">
        <v>4776</v>
      </c>
      <c r="AP56" s="28">
        <v>6766</v>
      </c>
      <c r="AQ56" s="28">
        <v>6567</v>
      </c>
    </row>
    <row r="57" spans="1:43">
      <c r="A57">
        <v>7589</v>
      </c>
      <c r="B57" t="s">
        <v>167</v>
      </c>
      <c r="C57" s="28">
        <v>33932</v>
      </c>
      <c r="D57" s="28">
        <v>68</v>
      </c>
      <c r="E57" s="28">
        <v>3493</v>
      </c>
      <c r="F57" s="28">
        <v>4491</v>
      </c>
      <c r="G57" s="28">
        <v>2495</v>
      </c>
      <c r="H57" s="28">
        <v>3493</v>
      </c>
      <c r="I57" s="28">
        <v>2994</v>
      </c>
      <c r="J57" s="28">
        <v>3493</v>
      </c>
      <c r="K57" s="28">
        <v>2994</v>
      </c>
      <c r="L57" s="28">
        <v>2495</v>
      </c>
      <c r="M57" s="28">
        <v>1996</v>
      </c>
      <c r="N57" s="28">
        <v>1996</v>
      </c>
      <c r="O57" s="28">
        <v>499</v>
      </c>
      <c r="P57" s="28">
        <v>3493</v>
      </c>
      <c r="Q57" s="28">
        <f t="shared" si="2"/>
        <v>-171</v>
      </c>
      <c r="R57" s="28">
        <f t="shared" si="3"/>
        <v>3939</v>
      </c>
      <c r="S57">
        <f t="shared" si="7"/>
        <v>-0.59982514934788278</v>
      </c>
      <c r="T57">
        <f t="shared" si="8"/>
        <v>3.6748462611497503</v>
      </c>
      <c r="U57" s="28">
        <f t="shared" si="4"/>
        <v>-628</v>
      </c>
      <c r="V57" s="28">
        <f t="shared" si="5"/>
        <v>14475</v>
      </c>
      <c r="X57">
        <f t="shared" si="6"/>
        <v>47</v>
      </c>
      <c r="Y57">
        <v>7684</v>
      </c>
      <c r="Z57" t="s">
        <v>142</v>
      </c>
      <c r="AA57" s="28">
        <v>32238</v>
      </c>
      <c r="AB57" s="28">
        <v>162</v>
      </c>
      <c r="AC57" s="28">
        <v>121</v>
      </c>
      <c r="AD57" s="28">
        <v>1900</v>
      </c>
      <c r="AE57">
        <v>0.51062634160338882</v>
      </c>
      <c r="AF57" s="28">
        <v>2985</v>
      </c>
      <c r="AG57" s="28">
        <v>2587</v>
      </c>
      <c r="AH57" s="28">
        <v>1791</v>
      </c>
      <c r="AI57" s="28">
        <v>1592</v>
      </c>
      <c r="AJ57" s="28">
        <v>1791</v>
      </c>
      <c r="AK57" s="28">
        <v>2189</v>
      </c>
      <c r="AL57" s="28">
        <v>3383</v>
      </c>
      <c r="AM57" s="28">
        <v>3582</v>
      </c>
      <c r="AN57" s="28">
        <v>2786</v>
      </c>
      <c r="AO57" s="28">
        <v>1990</v>
      </c>
      <c r="AP57" s="28">
        <v>3184</v>
      </c>
      <c r="AQ57" s="28">
        <v>4378</v>
      </c>
    </row>
    <row r="58" spans="1:43">
      <c r="A58">
        <v>4078</v>
      </c>
      <c r="B58" t="s">
        <v>211</v>
      </c>
      <c r="C58" s="28">
        <v>697602</v>
      </c>
      <c r="D58" s="28">
        <v>998</v>
      </c>
      <c r="E58" s="28">
        <v>39144</v>
      </c>
      <c r="F58" s="28">
        <v>40542</v>
      </c>
      <c r="G58" s="28">
        <v>28659</v>
      </c>
      <c r="H58" s="28">
        <v>51726</v>
      </c>
      <c r="I58" s="28">
        <v>56619</v>
      </c>
      <c r="J58" s="28">
        <v>80385</v>
      </c>
      <c r="K58" s="28">
        <v>71298</v>
      </c>
      <c r="L58" s="28">
        <v>68502</v>
      </c>
      <c r="M58" s="28">
        <v>46833</v>
      </c>
      <c r="N58" s="28">
        <v>60813</v>
      </c>
      <c r="O58" s="28">
        <v>63609</v>
      </c>
      <c r="P58" s="28">
        <v>84579</v>
      </c>
      <c r="Q58" s="28">
        <f t="shared" si="2"/>
        <v>3268</v>
      </c>
      <c r="R58" s="28">
        <f t="shared" si="3"/>
        <v>36486</v>
      </c>
      <c r="S58">
        <f t="shared" si="7"/>
        <v>0.68858963716803956</v>
      </c>
      <c r="T58">
        <f t="shared" si="8"/>
        <v>0.17874788680842849</v>
      </c>
      <c r="U58" s="28">
        <f t="shared" si="4"/>
        <v>584</v>
      </c>
      <c r="V58" s="28">
        <f t="shared" si="5"/>
        <v>6522</v>
      </c>
      <c r="X58">
        <f t="shared" si="6"/>
        <v>48</v>
      </c>
      <c r="Y58">
        <v>6045</v>
      </c>
      <c r="Z58" t="s">
        <v>159</v>
      </c>
      <c r="AA58" s="28">
        <v>19461</v>
      </c>
      <c r="AB58" s="28">
        <v>39</v>
      </c>
      <c r="AC58" s="28">
        <v>127</v>
      </c>
      <c r="AD58" s="28">
        <v>794</v>
      </c>
      <c r="AE58">
        <v>0.45884732924778016</v>
      </c>
      <c r="AF58" s="28">
        <v>1497</v>
      </c>
      <c r="AG58" s="28">
        <v>998</v>
      </c>
      <c r="AH58" s="28">
        <v>2495</v>
      </c>
      <c r="AI58" s="28">
        <v>0</v>
      </c>
      <c r="AJ58" s="28">
        <v>998</v>
      </c>
      <c r="AK58" s="28">
        <v>1497</v>
      </c>
      <c r="AL58" s="28">
        <v>1996</v>
      </c>
      <c r="AM58" s="28">
        <v>499</v>
      </c>
      <c r="AN58" s="28">
        <v>1497</v>
      </c>
      <c r="AO58" s="28">
        <v>2994</v>
      </c>
      <c r="AP58" s="28">
        <v>1497</v>
      </c>
      <c r="AQ58" s="28">
        <v>3493</v>
      </c>
    </row>
    <row r="59" spans="1:43">
      <c r="A59">
        <v>2301</v>
      </c>
      <c r="B59" t="s">
        <v>188</v>
      </c>
      <c r="C59" s="28">
        <v>76311</v>
      </c>
      <c r="D59" s="28">
        <v>139</v>
      </c>
      <c r="E59" s="28">
        <v>7137</v>
      </c>
      <c r="F59" s="28">
        <v>7686</v>
      </c>
      <c r="G59" s="28">
        <v>8235</v>
      </c>
      <c r="H59" s="28">
        <v>4941</v>
      </c>
      <c r="I59" s="28">
        <v>4392</v>
      </c>
      <c r="J59" s="28">
        <v>5490</v>
      </c>
      <c r="K59" s="28">
        <v>5490</v>
      </c>
      <c r="L59" s="28">
        <v>8235</v>
      </c>
      <c r="M59" s="28">
        <v>7686</v>
      </c>
      <c r="N59" s="28">
        <v>6039</v>
      </c>
      <c r="O59" s="28">
        <v>6039</v>
      </c>
      <c r="P59" s="28">
        <v>4941</v>
      </c>
      <c r="Q59" s="28">
        <f t="shared" si="2"/>
        <v>-102</v>
      </c>
      <c r="R59" s="28">
        <f t="shared" si="3"/>
        <v>7021</v>
      </c>
      <c r="S59">
        <f t="shared" si="7"/>
        <v>-0.26694127068560947</v>
      </c>
      <c r="T59">
        <f t="shared" si="8"/>
        <v>1.6340355038373673</v>
      </c>
      <c r="U59" s="28">
        <f t="shared" si="4"/>
        <v>-167</v>
      </c>
      <c r="V59" s="28">
        <f t="shared" si="5"/>
        <v>11473</v>
      </c>
      <c r="X59">
        <f t="shared" si="6"/>
        <v>49</v>
      </c>
      <c r="Y59">
        <v>4578</v>
      </c>
      <c r="Z59" t="s">
        <v>191</v>
      </c>
      <c r="AA59" s="28">
        <v>96075</v>
      </c>
      <c r="AB59" s="28">
        <v>175</v>
      </c>
      <c r="AC59" s="28">
        <v>129</v>
      </c>
      <c r="AD59" s="28">
        <v>7170</v>
      </c>
      <c r="AE59">
        <v>0.16481263030430596</v>
      </c>
      <c r="AF59" s="28">
        <v>8235</v>
      </c>
      <c r="AG59" s="28">
        <v>4941</v>
      </c>
      <c r="AH59" s="28">
        <v>9333</v>
      </c>
      <c r="AI59" s="28">
        <v>11529</v>
      </c>
      <c r="AJ59" s="28">
        <v>4941</v>
      </c>
      <c r="AK59" s="28">
        <v>4392</v>
      </c>
      <c r="AL59" s="28">
        <v>12627</v>
      </c>
      <c r="AM59" s="28">
        <v>6039</v>
      </c>
      <c r="AN59" s="28">
        <v>5490</v>
      </c>
      <c r="AO59" s="28">
        <v>10431</v>
      </c>
      <c r="AP59" s="28">
        <v>8235</v>
      </c>
      <c r="AQ59" s="28">
        <v>9882</v>
      </c>
    </row>
    <row r="60" spans="1:43">
      <c r="A60">
        <v>4578</v>
      </c>
      <c r="B60" t="s">
        <v>191</v>
      </c>
      <c r="C60" s="28">
        <v>96075</v>
      </c>
      <c r="D60" s="28">
        <v>175</v>
      </c>
      <c r="E60" s="28">
        <v>8235</v>
      </c>
      <c r="F60" s="28">
        <v>4941</v>
      </c>
      <c r="G60" s="28">
        <v>9333</v>
      </c>
      <c r="H60" s="28">
        <v>11529</v>
      </c>
      <c r="I60" s="28">
        <v>4941</v>
      </c>
      <c r="J60" s="28">
        <v>4392</v>
      </c>
      <c r="K60" s="28">
        <v>12627</v>
      </c>
      <c r="L60" s="28">
        <v>6039</v>
      </c>
      <c r="M60" s="28">
        <v>5490</v>
      </c>
      <c r="N60" s="28">
        <v>10431</v>
      </c>
      <c r="O60" s="28">
        <v>8235</v>
      </c>
      <c r="P60" s="28">
        <v>9882</v>
      </c>
      <c r="Q60" s="28">
        <f t="shared" si="2"/>
        <v>129</v>
      </c>
      <c r="R60" s="28">
        <f t="shared" si="3"/>
        <v>7170</v>
      </c>
      <c r="S60">
        <f t="shared" si="7"/>
        <v>0.16481263030430596</v>
      </c>
      <c r="T60">
        <f t="shared" si="8"/>
        <v>1.2978910573336802</v>
      </c>
      <c r="U60" s="28">
        <f t="shared" si="4"/>
        <v>167</v>
      </c>
      <c r="V60" s="28">
        <f t="shared" si="5"/>
        <v>9306</v>
      </c>
      <c r="X60">
        <f t="shared" si="6"/>
        <v>50</v>
      </c>
      <c r="Y60">
        <v>1205</v>
      </c>
      <c r="Z60" t="s">
        <v>144</v>
      </c>
      <c r="AA60" s="28">
        <v>59899</v>
      </c>
      <c r="AB60" s="28">
        <v>301</v>
      </c>
      <c r="AC60" s="28">
        <v>150</v>
      </c>
      <c r="AD60" s="28">
        <v>4019</v>
      </c>
      <c r="AE60">
        <v>0.36918463363364407</v>
      </c>
      <c r="AF60" s="28">
        <v>4577</v>
      </c>
      <c r="AG60" s="28">
        <v>2786</v>
      </c>
      <c r="AH60" s="28">
        <v>5572</v>
      </c>
      <c r="AI60" s="28">
        <v>5174</v>
      </c>
      <c r="AJ60" s="28">
        <v>3781</v>
      </c>
      <c r="AK60" s="28">
        <v>2985</v>
      </c>
      <c r="AL60" s="28">
        <v>7363</v>
      </c>
      <c r="AM60" s="28">
        <v>6766</v>
      </c>
      <c r="AN60" s="28">
        <v>4975</v>
      </c>
      <c r="AO60" s="28">
        <v>4179</v>
      </c>
      <c r="AP60" s="28">
        <v>6766</v>
      </c>
      <c r="AQ60" s="28">
        <v>4975</v>
      </c>
    </row>
    <row r="61" spans="1:43">
      <c r="A61">
        <v>4697</v>
      </c>
      <c r="B61" t="s">
        <v>192</v>
      </c>
      <c r="C61" s="28">
        <v>37425</v>
      </c>
      <c r="D61" s="28">
        <v>75</v>
      </c>
      <c r="E61" s="28">
        <v>3493</v>
      </c>
      <c r="F61" s="28">
        <v>1497</v>
      </c>
      <c r="G61" s="28">
        <v>2495</v>
      </c>
      <c r="H61" s="28">
        <v>2994</v>
      </c>
      <c r="I61" s="28">
        <v>1996</v>
      </c>
      <c r="J61" s="28">
        <v>4990</v>
      </c>
      <c r="K61" s="28">
        <v>5489</v>
      </c>
      <c r="L61" s="28">
        <v>2495</v>
      </c>
      <c r="M61" s="28">
        <v>3493</v>
      </c>
      <c r="N61" s="28">
        <v>1996</v>
      </c>
      <c r="O61" s="28">
        <v>2495</v>
      </c>
      <c r="P61" s="28">
        <v>3992</v>
      </c>
      <c r="Q61" s="28">
        <f t="shared" si="2"/>
        <v>54</v>
      </c>
      <c r="R61" s="28">
        <f t="shared" si="3"/>
        <v>2767</v>
      </c>
      <c r="S61">
        <f t="shared" si="7"/>
        <v>0.15924680880401687</v>
      </c>
      <c r="T61">
        <f t="shared" si="8"/>
        <v>3.3318606101091071</v>
      </c>
      <c r="U61" s="28">
        <f t="shared" si="4"/>
        <v>180</v>
      </c>
      <c r="V61" s="28">
        <f t="shared" si="5"/>
        <v>9219</v>
      </c>
      <c r="X61">
        <f t="shared" si="6"/>
        <v>51</v>
      </c>
      <c r="Y61">
        <v>7401</v>
      </c>
      <c r="Z61" t="s">
        <v>131</v>
      </c>
      <c r="AA61" s="28">
        <v>1558089</v>
      </c>
      <c r="AB61" s="28">
        <v>5211</v>
      </c>
      <c r="AC61" s="28">
        <v>175</v>
      </c>
      <c r="AD61" s="28">
        <v>128706</v>
      </c>
      <c r="AE61">
        <v>2.1360248443419234E-2</v>
      </c>
      <c r="AF61" s="28">
        <v>156078</v>
      </c>
      <c r="AG61" s="28">
        <v>98371</v>
      </c>
      <c r="AH61" s="28">
        <v>101959</v>
      </c>
      <c r="AI61" s="28">
        <v>136643</v>
      </c>
      <c r="AJ61" s="28">
        <v>127075</v>
      </c>
      <c r="AK61" s="28">
        <v>106743</v>
      </c>
      <c r="AL61" s="28">
        <v>136643</v>
      </c>
      <c r="AM61" s="28">
        <v>175513</v>
      </c>
      <c r="AN61" s="28">
        <v>183586</v>
      </c>
      <c r="AO61" s="28">
        <v>129168</v>
      </c>
      <c r="AP61" s="28">
        <v>108836</v>
      </c>
      <c r="AQ61" s="28">
        <v>97474</v>
      </c>
    </row>
    <row r="62" spans="1:43">
      <c r="A62">
        <v>8557</v>
      </c>
      <c r="B62" t="s">
        <v>184</v>
      </c>
      <c r="C62" s="28">
        <v>82187</v>
      </c>
      <c r="D62" s="28">
        <v>413</v>
      </c>
      <c r="E62" s="28">
        <v>7562</v>
      </c>
      <c r="F62" s="28">
        <v>7761</v>
      </c>
      <c r="G62" s="28">
        <v>8159</v>
      </c>
      <c r="H62" s="28">
        <v>8557</v>
      </c>
      <c r="I62" s="28">
        <v>7164</v>
      </c>
      <c r="J62" s="28">
        <v>3582</v>
      </c>
      <c r="K62" s="28">
        <v>5771</v>
      </c>
      <c r="L62" s="28">
        <v>8159</v>
      </c>
      <c r="M62" s="28">
        <v>5572</v>
      </c>
      <c r="N62" s="28">
        <v>6965</v>
      </c>
      <c r="O62" s="28">
        <v>7164</v>
      </c>
      <c r="P62" s="28">
        <v>5771</v>
      </c>
      <c r="Q62" s="28">
        <f t="shared" si="2"/>
        <v>-151</v>
      </c>
      <c r="R62" s="28">
        <f t="shared" si="3"/>
        <v>7830</v>
      </c>
      <c r="S62">
        <f t="shared" si="7"/>
        <v>-0.38039726963033998</v>
      </c>
      <c r="T62">
        <f t="shared" si="8"/>
        <v>1.5172093315650081</v>
      </c>
      <c r="U62" s="28">
        <f t="shared" si="4"/>
        <v>-229</v>
      </c>
      <c r="V62" s="28">
        <f t="shared" si="5"/>
        <v>11880</v>
      </c>
      <c r="X62">
        <f t="shared" si="6"/>
        <v>52</v>
      </c>
      <c r="Y62">
        <v>2599</v>
      </c>
      <c r="Z62" t="s">
        <v>189</v>
      </c>
      <c r="AA62" s="28">
        <v>28459</v>
      </c>
      <c r="AB62" s="28">
        <v>191</v>
      </c>
      <c r="AC62" s="28">
        <v>189</v>
      </c>
      <c r="AD62" s="28">
        <v>1142</v>
      </c>
      <c r="AE62">
        <v>0.46863866542105231</v>
      </c>
      <c r="AF62" s="28">
        <v>1341</v>
      </c>
      <c r="AG62" s="28">
        <v>1192</v>
      </c>
      <c r="AH62" s="28">
        <v>1639</v>
      </c>
      <c r="AI62" s="28">
        <v>1788</v>
      </c>
      <c r="AJ62" s="28">
        <v>2235</v>
      </c>
      <c r="AK62" s="28">
        <v>5662</v>
      </c>
      <c r="AL62" s="28">
        <v>894</v>
      </c>
      <c r="AM62" s="28">
        <v>1043</v>
      </c>
      <c r="AN62" s="28">
        <v>2086</v>
      </c>
      <c r="AO62" s="28">
        <v>2682</v>
      </c>
      <c r="AP62" s="28">
        <v>3874</v>
      </c>
      <c r="AQ62" s="28">
        <v>4023</v>
      </c>
    </row>
    <row r="63" spans="1:43">
      <c r="A63">
        <v>1423</v>
      </c>
      <c r="B63" t="s">
        <v>193</v>
      </c>
      <c r="C63" s="28">
        <v>64078</v>
      </c>
      <c r="D63" s="28">
        <v>322</v>
      </c>
      <c r="E63" s="28">
        <v>6368</v>
      </c>
      <c r="F63" s="28">
        <v>5373</v>
      </c>
      <c r="G63" s="28">
        <v>5970</v>
      </c>
      <c r="H63" s="28">
        <v>5572</v>
      </c>
      <c r="I63" s="28">
        <v>6169</v>
      </c>
      <c r="J63" s="28">
        <v>7363</v>
      </c>
      <c r="K63" s="28">
        <v>4776</v>
      </c>
      <c r="L63" s="28">
        <v>2786</v>
      </c>
      <c r="M63" s="28">
        <v>4776</v>
      </c>
      <c r="N63" s="28">
        <v>4179</v>
      </c>
      <c r="O63" s="28">
        <v>3781</v>
      </c>
      <c r="P63" s="28">
        <v>6965</v>
      </c>
      <c r="Q63" s="28">
        <f t="shared" si="2"/>
        <v>-129</v>
      </c>
      <c r="R63" s="28">
        <f t="shared" si="3"/>
        <v>6181</v>
      </c>
      <c r="S63">
        <f t="shared" si="7"/>
        <v>-0.34722205830341496</v>
      </c>
      <c r="T63">
        <f t="shared" si="8"/>
        <v>1.9459858817899018</v>
      </c>
      <c r="U63" s="28">
        <f t="shared" si="4"/>
        <v>-251</v>
      </c>
      <c r="V63" s="28">
        <f t="shared" si="5"/>
        <v>12028</v>
      </c>
      <c r="X63">
        <f t="shared" si="6"/>
        <v>53</v>
      </c>
      <c r="Y63">
        <v>3628</v>
      </c>
      <c r="Z63" t="s">
        <v>178</v>
      </c>
      <c r="AA63" s="28">
        <v>66866</v>
      </c>
      <c r="AB63" s="28">
        <v>134</v>
      </c>
      <c r="AC63" s="28">
        <v>220</v>
      </c>
      <c r="AD63" s="28">
        <v>4143</v>
      </c>
      <c r="AE63">
        <v>0.71915121754761202</v>
      </c>
      <c r="AF63" s="28">
        <v>5489</v>
      </c>
      <c r="AG63" s="28">
        <v>4990</v>
      </c>
      <c r="AH63" s="28">
        <v>4491</v>
      </c>
      <c r="AI63" s="28">
        <v>3992</v>
      </c>
      <c r="AJ63" s="28">
        <v>4491</v>
      </c>
      <c r="AK63" s="28">
        <v>4990</v>
      </c>
      <c r="AL63" s="28">
        <v>4990</v>
      </c>
      <c r="AM63" s="28">
        <v>6487</v>
      </c>
      <c r="AN63" s="28">
        <v>7485</v>
      </c>
      <c r="AO63" s="28">
        <v>6487</v>
      </c>
      <c r="AP63" s="28">
        <v>5988</v>
      </c>
      <c r="AQ63" s="28">
        <v>6986</v>
      </c>
    </row>
    <row r="64" spans="1:43">
      <c r="A64">
        <v>1578</v>
      </c>
      <c r="B64" t="s">
        <v>127</v>
      </c>
      <c r="C64" s="28">
        <v>19168</v>
      </c>
      <c r="D64" s="28">
        <v>32</v>
      </c>
      <c r="E64" s="28">
        <v>1797</v>
      </c>
      <c r="F64" s="28">
        <v>2396</v>
      </c>
      <c r="G64" s="28">
        <v>2396</v>
      </c>
      <c r="H64" s="28">
        <v>0</v>
      </c>
      <c r="I64" s="28">
        <v>599</v>
      </c>
      <c r="J64" s="28">
        <v>0</v>
      </c>
      <c r="K64" s="28">
        <v>599</v>
      </c>
      <c r="L64" s="28">
        <v>1797</v>
      </c>
      <c r="M64" s="28">
        <v>4193</v>
      </c>
      <c r="N64" s="28">
        <v>599</v>
      </c>
      <c r="O64" s="28">
        <v>2396</v>
      </c>
      <c r="P64" s="28">
        <v>2396</v>
      </c>
      <c r="Q64" s="28">
        <f t="shared" si="2"/>
        <v>67</v>
      </c>
      <c r="R64" s="28">
        <f t="shared" si="3"/>
        <v>1162</v>
      </c>
      <c r="S64">
        <f t="shared" si="7"/>
        <v>0.19179450637477508</v>
      </c>
      <c r="T64">
        <f t="shared" si="8"/>
        <v>6.5053674526989429</v>
      </c>
      <c r="U64" s="28">
        <f t="shared" si="4"/>
        <v>436</v>
      </c>
      <c r="V64" s="28">
        <f t="shared" si="5"/>
        <v>7559</v>
      </c>
      <c r="X64">
        <f t="shared" si="6"/>
        <v>54</v>
      </c>
      <c r="Y64">
        <v>8569</v>
      </c>
      <c r="Z64" t="s">
        <v>180</v>
      </c>
      <c r="AA64" s="28">
        <v>18040</v>
      </c>
      <c r="AB64" s="28">
        <v>41</v>
      </c>
      <c r="AC64" s="28">
        <v>232</v>
      </c>
      <c r="AD64" s="28">
        <v>-7</v>
      </c>
      <c r="AE64">
        <v>0.73937630654310449</v>
      </c>
      <c r="AF64" s="28">
        <v>1320</v>
      </c>
      <c r="AG64" s="28">
        <v>0</v>
      </c>
      <c r="AH64" s="28">
        <v>440</v>
      </c>
      <c r="AI64" s="28">
        <v>880</v>
      </c>
      <c r="AJ64" s="28">
        <v>880</v>
      </c>
      <c r="AK64" s="28">
        <v>1760</v>
      </c>
      <c r="AL64" s="28">
        <v>0</v>
      </c>
      <c r="AM64" s="28">
        <v>2200</v>
      </c>
      <c r="AN64" s="28">
        <v>1760</v>
      </c>
      <c r="AO64" s="28">
        <v>3080</v>
      </c>
      <c r="AP64" s="28">
        <v>3520</v>
      </c>
      <c r="AQ64" s="28">
        <v>2200</v>
      </c>
    </row>
    <row r="65" spans="1:43">
      <c r="A65">
        <v>2586</v>
      </c>
      <c r="B65" t="s">
        <v>165</v>
      </c>
      <c r="C65" s="28">
        <v>259128</v>
      </c>
      <c r="D65" s="28">
        <v>472</v>
      </c>
      <c r="E65" s="28">
        <v>31293</v>
      </c>
      <c r="F65" s="28">
        <v>21411</v>
      </c>
      <c r="G65" s="28">
        <v>30195</v>
      </c>
      <c r="H65" s="28">
        <v>22509</v>
      </c>
      <c r="I65" s="28">
        <v>29646</v>
      </c>
      <c r="J65" s="28">
        <v>20313</v>
      </c>
      <c r="K65" s="28">
        <v>20862</v>
      </c>
      <c r="L65" s="28">
        <v>14274</v>
      </c>
      <c r="M65" s="28">
        <v>16470</v>
      </c>
      <c r="N65" s="28">
        <v>23058</v>
      </c>
      <c r="O65" s="28">
        <v>19215</v>
      </c>
      <c r="P65" s="28">
        <v>9882</v>
      </c>
      <c r="Q65" s="28">
        <f t="shared" si="2"/>
        <v>-1332</v>
      </c>
      <c r="R65" s="28">
        <f t="shared" si="3"/>
        <v>30253</v>
      </c>
      <c r="S65">
        <f t="shared" si="7"/>
        <v>-0.74217284176432752</v>
      </c>
      <c r="T65">
        <f t="shared" si="8"/>
        <v>0.48120960812159758</v>
      </c>
      <c r="U65" s="28">
        <f t="shared" si="4"/>
        <v>-641</v>
      </c>
      <c r="V65" s="28">
        <f t="shared" si="5"/>
        <v>14558</v>
      </c>
      <c r="X65">
        <f t="shared" si="6"/>
        <v>55</v>
      </c>
      <c r="Y65">
        <v>9018</v>
      </c>
      <c r="Z65" t="s">
        <v>214</v>
      </c>
      <c r="AA65" s="28">
        <v>109251</v>
      </c>
      <c r="AB65" s="28">
        <v>199</v>
      </c>
      <c r="AC65" s="28">
        <v>355</v>
      </c>
      <c r="AD65" s="28">
        <v>6796</v>
      </c>
      <c r="AE65">
        <v>0.4071648183897183</v>
      </c>
      <c r="AF65" s="28">
        <v>7686</v>
      </c>
      <c r="AG65" s="28">
        <v>9882</v>
      </c>
      <c r="AH65" s="28">
        <v>11529</v>
      </c>
      <c r="AI65" s="28">
        <v>8784</v>
      </c>
      <c r="AJ65" s="28">
        <v>4392</v>
      </c>
      <c r="AK65" s="28">
        <v>4941</v>
      </c>
      <c r="AL65" s="28">
        <v>6039</v>
      </c>
      <c r="AM65" s="28">
        <v>11529</v>
      </c>
      <c r="AN65" s="28">
        <v>7686</v>
      </c>
      <c r="AO65" s="28">
        <v>9333</v>
      </c>
      <c r="AP65" s="28">
        <v>14274</v>
      </c>
      <c r="AQ65" s="28">
        <v>13176</v>
      </c>
    </row>
    <row r="66" spans="1:43">
      <c r="A66">
        <v>3211</v>
      </c>
      <c r="B66" t="s">
        <v>186</v>
      </c>
      <c r="C66" s="28">
        <v>15847</v>
      </c>
      <c r="D66" s="28">
        <v>53</v>
      </c>
      <c r="E66" s="28">
        <v>1495</v>
      </c>
      <c r="F66" s="28">
        <v>1196</v>
      </c>
      <c r="G66" s="28">
        <v>2093</v>
      </c>
      <c r="H66" s="28">
        <v>1495</v>
      </c>
      <c r="I66" s="28">
        <v>1794</v>
      </c>
      <c r="J66" s="28">
        <v>2691</v>
      </c>
      <c r="K66" s="28">
        <v>2392</v>
      </c>
      <c r="L66" s="28">
        <v>0</v>
      </c>
      <c r="M66" s="28">
        <v>2093</v>
      </c>
      <c r="N66" s="28">
        <v>598</v>
      </c>
      <c r="O66" s="28">
        <v>0</v>
      </c>
      <c r="P66" s="28">
        <v>0</v>
      </c>
      <c r="Q66" s="28">
        <f t="shared" si="2"/>
        <v>-141</v>
      </c>
      <c r="R66" s="28">
        <f t="shared" si="3"/>
        <v>2238</v>
      </c>
      <c r="S66">
        <f t="shared" si="7"/>
        <v>-0.52655560984167105</v>
      </c>
      <c r="T66">
        <f t="shared" si="8"/>
        <v>7.8686744073536525</v>
      </c>
      <c r="U66" s="28">
        <f t="shared" si="4"/>
        <v>-1109</v>
      </c>
      <c r="V66" s="28">
        <f t="shared" si="5"/>
        <v>17610</v>
      </c>
      <c r="X66">
        <f t="shared" si="6"/>
        <v>56</v>
      </c>
      <c r="Y66">
        <v>2579</v>
      </c>
      <c r="Z66" t="s">
        <v>135</v>
      </c>
      <c r="AA66" s="28">
        <v>786923</v>
      </c>
      <c r="AB66" s="28">
        <v>1577</v>
      </c>
      <c r="AC66" s="28">
        <v>382</v>
      </c>
      <c r="AD66" s="28">
        <v>63093</v>
      </c>
      <c r="AE66">
        <v>8.0382284073415577E-2</v>
      </c>
      <c r="AF66" s="28">
        <v>52395</v>
      </c>
      <c r="AG66" s="28">
        <v>48902</v>
      </c>
      <c r="AH66" s="28">
        <v>53393</v>
      </c>
      <c r="AI66" s="28">
        <v>63373</v>
      </c>
      <c r="AJ66" s="28">
        <v>66866</v>
      </c>
      <c r="AK66" s="28">
        <v>91816</v>
      </c>
      <c r="AL66" s="28">
        <v>96806</v>
      </c>
      <c r="AM66" s="28">
        <v>86826</v>
      </c>
      <c r="AN66" s="28">
        <v>65868</v>
      </c>
      <c r="AO66" s="28">
        <v>60379</v>
      </c>
      <c r="AP66" s="28">
        <v>51896</v>
      </c>
      <c r="AQ66" s="28">
        <v>48403</v>
      </c>
    </row>
    <row r="67" spans="1:43">
      <c r="A67">
        <v>1457</v>
      </c>
      <c r="B67" t="s">
        <v>187</v>
      </c>
      <c r="C67" s="28">
        <v>12974</v>
      </c>
      <c r="D67" s="28">
        <v>26</v>
      </c>
      <c r="E67" s="28">
        <v>1996</v>
      </c>
      <c r="F67" s="28">
        <v>1497</v>
      </c>
      <c r="G67" s="28">
        <v>0</v>
      </c>
      <c r="H67" s="28">
        <v>0</v>
      </c>
      <c r="I67" s="28">
        <v>2495</v>
      </c>
      <c r="J67" s="28">
        <v>4491</v>
      </c>
      <c r="K67" s="28">
        <v>499</v>
      </c>
      <c r="L67" s="28">
        <v>499</v>
      </c>
      <c r="M67" s="28">
        <v>499</v>
      </c>
      <c r="N67" s="28">
        <v>0</v>
      </c>
      <c r="O67" s="28">
        <v>998</v>
      </c>
      <c r="P67" s="28">
        <v>0</v>
      </c>
      <c r="Q67" s="28">
        <f t="shared" si="2"/>
        <v>-119</v>
      </c>
      <c r="R67" s="28">
        <f t="shared" si="3"/>
        <v>1852</v>
      </c>
      <c r="S67">
        <f t="shared" si="7"/>
        <v>-0.31462156244948658</v>
      </c>
      <c r="T67">
        <f t="shared" si="8"/>
        <v>9.6111363753147323</v>
      </c>
      <c r="U67" s="28">
        <f t="shared" si="4"/>
        <v>-1144</v>
      </c>
      <c r="V67" s="28">
        <f t="shared" si="5"/>
        <v>17800</v>
      </c>
      <c r="X67">
        <f t="shared" si="6"/>
        <v>57</v>
      </c>
      <c r="Y67">
        <v>4735</v>
      </c>
      <c r="Z67" t="s">
        <v>164</v>
      </c>
      <c r="AA67" s="28">
        <v>59841</v>
      </c>
      <c r="AB67" s="28">
        <v>109</v>
      </c>
      <c r="AC67" s="28">
        <v>436</v>
      </c>
      <c r="AD67" s="28">
        <v>2154</v>
      </c>
      <c r="AE67">
        <v>0.56033784361898054</v>
      </c>
      <c r="AF67" s="28">
        <v>5490</v>
      </c>
      <c r="AG67" s="28">
        <v>549</v>
      </c>
      <c r="AH67" s="28">
        <v>4941</v>
      </c>
      <c r="AI67" s="28">
        <v>2745</v>
      </c>
      <c r="AJ67" s="28">
        <v>3843</v>
      </c>
      <c r="AK67" s="28">
        <v>6039</v>
      </c>
      <c r="AL67" s="28">
        <v>3294</v>
      </c>
      <c r="AM67" s="28">
        <v>2745</v>
      </c>
      <c r="AN67" s="28">
        <v>4941</v>
      </c>
      <c r="AO67" s="28">
        <v>11529</v>
      </c>
      <c r="AP67" s="28">
        <v>6039</v>
      </c>
      <c r="AQ67" s="28">
        <v>7686</v>
      </c>
    </row>
    <row r="68" spans="1:43">
      <c r="A68">
        <v>8569</v>
      </c>
      <c r="B68" t="s">
        <v>181</v>
      </c>
      <c r="C68" s="28">
        <v>18040</v>
      </c>
      <c r="D68" s="28">
        <v>41</v>
      </c>
      <c r="E68" s="28">
        <v>1320</v>
      </c>
      <c r="F68" s="28">
        <v>0</v>
      </c>
      <c r="G68" s="28">
        <v>440</v>
      </c>
      <c r="H68" s="28">
        <v>880</v>
      </c>
      <c r="I68" s="28">
        <v>880</v>
      </c>
      <c r="J68" s="28">
        <v>1760</v>
      </c>
      <c r="K68" s="28">
        <v>0</v>
      </c>
      <c r="L68" s="28">
        <v>2200</v>
      </c>
      <c r="M68" s="28">
        <v>1760</v>
      </c>
      <c r="N68" s="28">
        <v>3080</v>
      </c>
      <c r="O68" s="28">
        <v>3520</v>
      </c>
      <c r="P68" s="28">
        <v>2200</v>
      </c>
      <c r="Q68" s="28">
        <f t="shared" si="2"/>
        <v>232</v>
      </c>
      <c r="R68" s="28">
        <f t="shared" si="3"/>
        <v>-7</v>
      </c>
      <c r="S68">
        <f t="shared" si="7"/>
        <v>0.73937630654310449</v>
      </c>
      <c r="T68">
        <f t="shared" si="8"/>
        <v>6.9121332224685883</v>
      </c>
      <c r="U68" s="28">
        <f t="shared" si="4"/>
        <v>1604</v>
      </c>
      <c r="V68" s="28">
        <f t="shared" si="5"/>
        <v>-48</v>
      </c>
      <c r="X68">
        <f t="shared" si="6"/>
        <v>58</v>
      </c>
      <c r="Y68">
        <v>3562</v>
      </c>
      <c r="Z68" t="s">
        <v>202</v>
      </c>
      <c r="AA68" s="28">
        <v>310881</v>
      </c>
      <c r="AB68" s="28">
        <v>519</v>
      </c>
      <c r="AC68" s="28">
        <v>454</v>
      </c>
      <c r="AD68" s="28">
        <v>22953</v>
      </c>
      <c r="AE68">
        <v>0.25457580026745635</v>
      </c>
      <c r="AF68" s="28">
        <v>23361</v>
      </c>
      <c r="AG68" s="28">
        <v>19767</v>
      </c>
      <c r="AH68" s="28">
        <v>24559</v>
      </c>
      <c r="AI68" s="28">
        <v>25158</v>
      </c>
      <c r="AJ68" s="28">
        <v>32945</v>
      </c>
      <c r="AK68" s="28">
        <v>22163</v>
      </c>
      <c r="AL68" s="28">
        <v>20366</v>
      </c>
      <c r="AM68" s="28">
        <v>40133</v>
      </c>
      <c r="AN68" s="28">
        <v>25158</v>
      </c>
      <c r="AO68" s="28">
        <v>17371</v>
      </c>
      <c r="AP68" s="28">
        <v>31747</v>
      </c>
      <c r="AQ68" s="28">
        <v>28153</v>
      </c>
    </row>
    <row r="69" spans="1:43">
      <c r="A69">
        <v>8558</v>
      </c>
      <c r="B69" t="s">
        <v>185</v>
      </c>
      <c r="C69" s="28">
        <v>48954</v>
      </c>
      <c r="D69" s="28">
        <v>246</v>
      </c>
      <c r="E69" s="28">
        <v>4776</v>
      </c>
      <c r="F69" s="28">
        <v>3980</v>
      </c>
      <c r="G69" s="28">
        <v>3781</v>
      </c>
      <c r="H69" s="28">
        <v>3582</v>
      </c>
      <c r="I69" s="28">
        <v>4975</v>
      </c>
      <c r="J69" s="28">
        <v>2388</v>
      </c>
      <c r="K69" s="28">
        <v>4577</v>
      </c>
      <c r="L69" s="28">
        <v>4776</v>
      </c>
      <c r="M69" s="28">
        <v>3184</v>
      </c>
      <c r="N69" s="28">
        <v>3781</v>
      </c>
      <c r="O69" s="28">
        <v>4378</v>
      </c>
      <c r="P69" s="28">
        <v>4776</v>
      </c>
      <c r="Q69" s="28">
        <f t="shared" si="2"/>
        <v>11</v>
      </c>
      <c r="R69" s="28">
        <f t="shared" si="3"/>
        <v>4007</v>
      </c>
      <c r="S69">
        <f t="shared" si="7"/>
        <v>5.1461046769667125E-2</v>
      </c>
      <c r="T69">
        <f t="shared" si="8"/>
        <v>2.5471847720989773</v>
      </c>
      <c r="U69" s="28">
        <f t="shared" si="4"/>
        <v>28</v>
      </c>
      <c r="V69" s="28">
        <f t="shared" si="5"/>
        <v>10207</v>
      </c>
      <c r="X69">
        <f t="shared" si="6"/>
        <v>59</v>
      </c>
      <c r="Y69">
        <v>9015</v>
      </c>
      <c r="Z69" t="s">
        <v>170</v>
      </c>
      <c r="AA69" s="28">
        <v>69966</v>
      </c>
      <c r="AB69" s="28">
        <v>234</v>
      </c>
      <c r="AC69" s="28">
        <v>544</v>
      </c>
      <c r="AD69" s="28">
        <v>2297</v>
      </c>
      <c r="AE69">
        <v>0.81654892548532887</v>
      </c>
      <c r="AF69" s="28">
        <v>4485</v>
      </c>
      <c r="AG69" s="28">
        <v>4186</v>
      </c>
      <c r="AH69" s="28">
        <v>3887</v>
      </c>
      <c r="AI69" s="28">
        <v>2990</v>
      </c>
      <c r="AJ69" s="28">
        <v>5083</v>
      </c>
      <c r="AK69" s="28">
        <v>4485</v>
      </c>
      <c r="AL69" s="28">
        <v>5083</v>
      </c>
      <c r="AM69" s="28">
        <v>5382</v>
      </c>
      <c r="AN69" s="28">
        <v>6279</v>
      </c>
      <c r="AO69" s="28">
        <v>8671</v>
      </c>
      <c r="AP69" s="28">
        <v>11362</v>
      </c>
      <c r="AQ69" s="28">
        <v>8073</v>
      </c>
    </row>
    <row r="70" spans="1:43">
      <c r="A70">
        <v>8472</v>
      </c>
      <c r="B70" t="s">
        <v>216</v>
      </c>
      <c r="C70" s="28">
        <v>1497</v>
      </c>
      <c r="D70" s="28">
        <v>3</v>
      </c>
      <c r="E70" s="28">
        <v>0</v>
      </c>
      <c r="F70" s="28">
        <v>0</v>
      </c>
      <c r="G70" s="28">
        <v>0</v>
      </c>
      <c r="H70" s="28">
        <v>499</v>
      </c>
      <c r="I70" s="28">
        <v>0</v>
      </c>
      <c r="J70" s="28">
        <v>0</v>
      </c>
      <c r="K70" s="28">
        <v>0</v>
      </c>
      <c r="L70" s="28">
        <v>0</v>
      </c>
      <c r="M70" s="28">
        <v>998</v>
      </c>
      <c r="N70" s="28">
        <v>0</v>
      </c>
      <c r="O70" s="28">
        <v>0</v>
      </c>
      <c r="P70" s="28">
        <v>0</v>
      </c>
      <c r="Q70" s="28">
        <f t="shared" si="2"/>
        <v>9</v>
      </c>
      <c r="R70" s="28">
        <f t="shared" si="3"/>
        <v>68</v>
      </c>
      <c r="S70">
        <f t="shared" si="7"/>
        <v>0.10140923928935457</v>
      </c>
      <c r="T70">
        <f t="shared" si="8"/>
        <v>83.296515252727673</v>
      </c>
      <c r="U70" s="28">
        <f t="shared" si="4"/>
        <v>750</v>
      </c>
      <c r="V70" s="28">
        <f t="shared" si="5"/>
        <v>5664</v>
      </c>
      <c r="X70">
        <f t="shared" si="6"/>
        <v>60</v>
      </c>
      <c r="Y70">
        <v>4078</v>
      </c>
      <c r="Z70" t="s">
        <v>211</v>
      </c>
      <c r="AA70" s="28">
        <v>697602</v>
      </c>
      <c r="AB70" s="28">
        <v>998</v>
      </c>
      <c r="AC70" s="28">
        <v>3268</v>
      </c>
      <c r="AD70" s="28">
        <v>36486</v>
      </c>
      <c r="AE70">
        <v>0.68858963716803956</v>
      </c>
      <c r="AF70" s="28">
        <v>39144</v>
      </c>
      <c r="AG70" s="28">
        <v>40542</v>
      </c>
      <c r="AH70" s="28">
        <v>28659</v>
      </c>
      <c r="AI70" s="28">
        <v>51726</v>
      </c>
      <c r="AJ70" s="28">
        <v>56619</v>
      </c>
      <c r="AK70" s="28">
        <v>80385</v>
      </c>
      <c r="AL70" s="28">
        <v>71298</v>
      </c>
      <c r="AM70" s="28">
        <v>68502</v>
      </c>
      <c r="AN70" s="28">
        <v>46833</v>
      </c>
      <c r="AO70" s="28">
        <v>60813</v>
      </c>
      <c r="AP70" s="28">
        <v>63609</v>
      </c>
      <c r="AQ70" s="28">
        <v>84579</v>
      </c>
    </row>
  </sheetData>
  <sortState ref="Y11:AQ70">
    <sortCondition ref="AC11:AC70"/>
  </sortState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N89"/>
  <sheetViews>
    <sheetView workbookViewId="0"/>
  </sheetViews>
  <sheetFormatPr defaultRowHeight="13.5"/>
  <cols>
    <col min="8" max="8" width="3.125" customWidth="1"/>
    <col min="10" max="10" width="15.625" customWidth="1"/>
  </cols>
  <sheetData>
    <row r="2" spans="1:2">
      <c r="A2" t="s">
        <v>305</v>
      </c>
    </row>
    <row r="3" spans="1:2">
      <c r="A3" t="s">
        <v>119</v>
      </c>
    </row>
    <row r="4" spans="1:2">
      <c r="A4" t="s">
        <v>120</v>
      </c>
    </row>
    <row r="6" spans="1:2">
      <c r="A6" s="1" t="s">
        <v>121</v>
      </c>
      <c r="B6" s="3">
        <f>CORREL(C30:C1048576,D30:D1048576)</f>
        <v>0.88591245864636015</v>
      </c>
    </row>
    <row r="7" spans="1:2">
      <c r="A7" s="1" t="s">
        <v>122</v>
      </c>
      <c r="B7">
        <f>SLOPE(C30:C1048576,D30:D1048576)</f>
        <v>344.61612209287659</v>
      </c>
    </row>
    <row r="8" spans="1:2">
      <c r="A8" s="1" t="s">
        <v>123</v>
      </c>
      <c r="B8">
        <f>INTERCEPT(C30:C1048576,D30:D1048576)</f>
        <v>8461.5114975989418</v>
      </c>
    </row>
    <row r="27" spans="1:14">
      <c r="A27" t="s">
        <v>218</v>
      </c>
    </row>
    <row r="28" spans="1:14">
      <c r="A28" t="s">
        <v>220</v>
      </c>
      <c r="I28" t="s">
        <v>219</v>
      </c>
    </row>
    <row r="29" spans="1:14">
      <c r="A29" s="2" t="s">
        <v>17</v>
      </c>
      <c r="B29" s="2" t="s">
        <v>18</v>
      </c>
      <c r="C29" s="2" t="s">
        <v>0</v>
      </c>
      <c r="D29" s="2" t="s">
        <v>1</v>
      </c>
      <c r="E29" s="1" t="s">
        <v>124</v>
      </c>
      <c r="F29" s="1" t="s">
        <v>125</v>
      </c>
      <c r="H29" s="26"/>
      <c r="I29" s="27" t="s">
        <v>17</v>
      </c>
      <c r="J29" s="27" t="s">
        <v>18</v>
      </c>
      <c r="K29" s="27" t="s">
        <v>0</v>
      </c>
      <c r="L29" s="27" t="s">
        <v>1</v>
      </c>
      <c r="M29" s="27" t="s">
        <v>124</v>
      </c>
      <c r="N29" s="27" t="s">
        <v>125</v>
      </c>
    </row>
    <row r="30" spans="1:14">
      <c r="A30">
        <v>7401</v>
      </c>
      <c r="B30" t="s">
        <v>132</v>
      </c>
      <c r="C30" s="28">
        <v>354913</v>
      </c>
      <c r="D30" s="28">
        <v>1187</v>
      </c>
      <c r="E30" s="28">
        <f t="shared" ref="E30:E61" si="0">ROUND(D30*$B$7+$B$8, 0)</f>
        <v>417521</v>
      </c>
      <c r="F30" s="28">
        <f>ROUND(C30-E30, 0)</f>
        <v>-62608</v>
      </c>
      <c r="H30" s="23">
        <f>1</f>
        <v>1</v>
      </c>
      <c r="I30" s="23">
        <v>4587</v>
      </c>
      <c r="J30" s="23" t="s">
        <v>138</v>
      </c>
      <c r="K30" s="10">
        <v>25938</v>
      </c>
      <c r="L30" s="10">
        <v>262</v>
      </c>
      <c r="M30" s="10">
        <v>98751</v>
      </c>
      <c r="N30" s="10">
        <v>-72813</v>
      </c>
    </row>
    <row r="31" spans="1:14">
      <c r="A31">
        <v>6841</v>
      </c>
      <c r="B31" t="s">
        <v>197</v>
      </c>
      <c r="C31" s="28">
        <v>272304</v>
      </c>
      <c r="D31" s="28">
        <v>496</v>
      </c>
      <c r="E31" s="28">
        <f t="shared" si="0"/>
        <v>179391</v>
      </c>
      <c r="F31" s="28">
        <f t="shared" ref="F31:F89" si="1">ROUND(C31-E31, 0)</f>
        <v>92913</v>
      </c>
      <c r="H31" s="23">
        <f>H30+1</f>
        <v>2</v>
      </c>
      <c r="I31" s="23">
        <v>7401</v>
      </c>
      <c r="J31" s="23" t="s">
        <v>131</v>
      </c>
      <c r="K31" s="10">
        <v>354913</v>
      </c>
      <c r="L31" s="10">
        <v>1187</v>
      </c>
      <c r="M31" s="10">
        <v>417521</v>
      </c>
      <c r="N31" s="10">
        <v>-62608</v>
      </c>
    </row>
    <row r="32" spans="1:14">
      <c r="A32">
        <v>2579</v>
      </c>
      <c r="B32" t="s">
        <v>135</v>
      </c>
      <c r="C32" s="28">
        <v>192115</v>
      </c>
      <c r="D32" s="28">
        <v>385</v>
      </c>
      <c r="E32" s="28">
        <f t="shared" si="0"/>
        <v>141139</v>
      </c>
      <c r="F32" s="28">
        <f>ROUND(C32-E32, 0)</f>
        <v>50976</v>
      </c>
      <c r="H32" s="23">
        <f t="shared" ref="H32:H89" si="2">H31+1</f>
        <v>3</v>
      </c>
      <c r="I32" s="23">
        <v>2536</v>
      </c>
      <c r="J32" s="23" t="s">
        <v>133</v>
      </c>
      <c r="K32" s="10">
        <v>15048</v>
      </c>
      <c r="L32" s="10">
        <v>152</v>
      </c>
      <c r="M32" s="10">
        <v>60843</v>
      </c>
      <c r="N32" s="10">
        <v>-45795</v>
      </c>
    </row>
    <row r="33" spans="1:14">
      <c r="A33">
        <v>3654</v>
      </c>
      <c r="B33" t="s">
        <v>200</v>
      </c>
      <c r="C33" s="28">
        <v>206973</v>
      </c>
      <c r="D33" s="28">
        <v>377</v>
      </c>
      <c r="E33" s="28">
        <f t="shared" si="0"/>
        <v>138382</v>
      </c>
      <c r="F33" s="28">
        <f t="shared" ref="F33:F40" si="3">ROUND(C33-E33, 0)</f>
        <v>68591</v>
      </c>
      <c r="H33" s="23">
        <f t="shared" si="2"/>
        <v>4</v>
      </c>
      <c r="I33" s="23">
        <v>3748</v>
      </c>
      <c r="J33" s="23" t="s">
        <v>201</v>
      </c>
      <c r="K33" s="10">
        <v>14256</v>
      </c>
      <c r="L33" s="10">
        <v>144</v>
      </c>
      <c r="M33" s="10">
        <v>58086</v>
      </c>
      <c r="N33" s="10">
        <v>-43830</v>
      </c>
    </row>
    <row r="34" spans="1:14">
      <c r="A34">
        <v>2987</v>
      </c>
      <c r="B34" t="s">
        <v>137</v>
      </c>
      <c r="C34" s="28">
        <v>148203</v>
      </c>
      <c r="D34" s="28">
        <v>297</v>
      </c>
      <c r="E34" s="28">
        <f t="shared" si="0"/>
        <v>110812</v>
      </c>
      <c r="F34" s="28">
        <f t="shared" si="3"/>
        <v>37391</v>
      </c>
      <c r="H34" s="23">
        <f t="shared" si="2"/>
        <v>5</v>
      </c>
      <c r="I34" s="23">
        <v>7554</v>
      </c>
      <c r="J34" s="23" t="s">
        <v>163</v>
      </c>
      <c r="K34" s="10">
        <v>19221</v>
      </c>
      <c r="L34" s="10">
        <v>129</v>
      </c>
      <c r="M34" s="10">
        <v>52917</v>
      </c>
      <c r="N34" s="10">
        <v>-33696</v>
      </c>
    </row>
    <row r="35" spans="1:14">
      <c r="A35">
        <v>4587</v>
      </c>
      <c r="B35" t="s">
        <v>138</v>
      </c>
      <c r="C35" s="28">
        <v>25938</v>
      </c>
      <c r="D35" s="28">
        <v>262</v>
      </c>
      <c r="E35" s="28">
        <f t="shared" si="0"/>
        <v>98751</v>
      </c>
      <c r="F35" s="28">
        <f t="shared" si="3"/>
        <v>-72813</v>
      </c>
      <c r="H35" s="23">
        <f t="shared" si="2"/>
        <v>6</v>
      </c>
      <c r="I35" s="23">
        <v>7336</v>
      </c>
      <c r="J35" s="23" t="s">
        <v>168</v>
      </c>
      <c r="K35" s="10">
        <v>9999</v>
      </c>
      <c r="L35" s="10">
        <v>101</v>
      </c>
      <c r="M35" s="10">
        <v>43268</v>
      </c>
      <c r="N35" s="10">
        <v>-33269</v>
      </c>
    </row>
    <row r="36" spans="1:14">
      <c r="A36">
        <v>5598</v>
      </c>
      <c r="B36" t="s">
        <v>140</v>
      </c>
      <c r="C36" s="28">
        <v>117963</v>
      </c>
      <c r="D36" s="28">
        <v>257</v>
      </c>
      <c r="E36" s="28">
        <f t="shared" si="0"/>
        <v>97028</v>
      </c>
      <c r="F36" s="28">
        <f t="shared" si="3"/>
        <v>20935</v>
      </c>
      <c r="H36" s="23">
        <f t="shared" si="2"/>
        <v>7</v>
      </c>
      <c r="I36" s="23">
        <v>6589</v>
      </c>
      <c r="J36" s="23" t="s">
        <v>176</v>
      </c>
      <c r="K36" s="10">
        <v>32437</v>
      </c>
      <c r="L36" s="10">
        <v>163</v>
      </c>
      <c r="M36" s="10">
        <v>64634</v>
      </c>
      <c r="N36" s="10">
        <v>-32197</v>
      </c>
    </row>
    <row r="37" spans="1:14">
      <c r="A37">
        <v>3291</v>
      </c>
      <c r="B37" t="s">
        <v>148</v>
      </c>
      <c r="C37" s="28">
        <v>108283</v>
      </c>
      <c r="D37" s="28">
        <v>217</v>
      </c>
      <c r="E37" s="28">
        <f t="shared" si="0"/>
        <v>83243</v>
      </c>
      <c r="F37" s="28">
        <f t="shared" si="3"/>
        <v>25040</v>
      </c>
      <c r="H37" s="23">
        <f t="shared" si="2"/>
        <v>8</v>
      </c>
      <c r="I37" s="23">
        <v>5844</v>
      </c>
      <c r="J37" s="23" t="s">
        <v>161</v>
      </c>
      <c r="K37" s="10">
        <v>31641</v>
      </c>
      <c r="L37" s="10">
        <v>159</v>
      </c>
      <c r="M37" s="10">
        <v>63255</v>
      </c>
      <c r="N37" s="10">
        <v>-31614</v>
      </c>
    </row>
    <row r="38" spans="1:14">
      <c r="A38">
        <v>2507</v>
      </c>
      <c r="B38" t="s">
        <v>150</v>
      </c>
      <c r="C38" s="28">
        <v>58604</v>
      </c>
      <c r="D38" s="28">
        <v>196</v>
      </c>
      <c r="E38" s="28">
        <f t="shared" si="0"/>
        <v>76006</v>
      </c>
      <c r="F38" s="28">
        <f t="shared" si="3"/>
        <v>-17402</v>
      </c>
      <c r="H38" s="23">
        <f t="shared" si="2"/>
        <v>9</v>
      </c>
      <c r="I38" s="23">
        <v>2599</v>
      </c>
      <c r="J38" s="23" t="s">
        <v>189</v>
      </c>
      <c r="K38" s="10">
        <v>20860</v>
      </c>
      <c r="L38" s="10">
        <v>140</v>
      </c>
      <c r="M38" s="10">
        <v>56708</v>
      </c>
      <c r="N38" s="10">
        <v>-30770</v>
      </c>
    </row>
    <row r="39" spans="1:14">
      <c r="A39">
        <v>5690</v>
      </c>
      <c r="B39" t="s">
        <v>152</v>
      </c>
      <c r="C39" s="28">
        <v>86327</v>
      </c>
      <c r="D39" s="28">
        <v>173</v>
      </c>
      <c r="E39" s="28">
        <f t="shared" si="0"/>
        <v>68080</v>
      </c>
      <c r="F39" s="28">
        <f t="shared" si="3"/>
        <v>18247</v>
      </c>
      <c r="H39" s="23">
        <f t="shared" si="2"/>
        <v>10</v>
      </c>
      <c r="I39" s="23">
        <v>3247</v>
      </c>
      <c r="J39" s="23" t="s">
        <v>129</v>
      </c>
      <c r="K39" s="10">
        <v>26666</v>
      </c>
      <c r="L39" s="10">
        <v>134</v>
      </c>
      <c r="M39" s="10">
        <v>54640</v>
      </c>
      <c r="N39" s="10">
        <v>-27974</v>
      </c>
    </row>
    <row r="40" spans="1:14">
      <c r="A40">
        <v>4873</v>
      </c>
      <c r="B40" t="s">
        <v>206</v>
      </c>
      <c r="C40" s="28">
        <v>91134</v>
      </c>
      <c r="D40" s="28">
        <v>166</v>
      </c>
      <c r="E40" s="28">
        <f t="shared" si="0"/>
        <v>65668</v>
      </c>
      <c r="F40" s="28">
        <f t="shared" si="3"/>
        <v>25466</v>
      </c>
      <c r="H40" s="23">
        <f t="shared" si="2"/>
        <v>11</v>
      </c>
      <c r="I40" s="23">
        <v>7684</v>
      </c>
      <c r="J40" s="23" t="s">
        <v>142</v>
      </c>
      <c r="K40" s="10">
        <v>22288</v>
      </c>
      <c r="L40" s="10">
        <v>112</v>
      </c>
      <c r="M40" s="10">
        <v>47059</v>
      </c>
      <c r="N40" s="10">
        <v>-24771</v>
      </c>
    </row>
    <row r="41" spans="1:14">
      <c r="A41">
        <v>6589</v>
      </c>
      <c r="B41" t="s">
        <v>207</v>
      </c>
      <c r="C41" s="28">
        <v>32437</v>
      </c>
      <c r="D41" s="28">
        <v>163</v>
      </c>
      <c r="E41" s="28">
        <f t="shared" si="0"/>
        <v>64634</v>
      </c>
      <c r="F41" s="28">
        <f t="shared" si="1"/>
        <v>-32197</v>
      </c>
      <c r="H41" s="23">
        <f t="shared" si="2"/>
        <v>12</v>
      </c>
      <c r="I41" s="23">
        <v>9164</v>
      </c>
      <c r="J41" s="23" t="s">
        <v>174</v>
      </c>
      <c r="K41" s="10">
        <v>12069</v>
      </c>
      <c r="L41" s="10">
        <v>81</v>
      </c>
      <c r="M41" s="10">
        <v>36375</v>
      </c>
      <c r="N41" s="10">
        <v>-24306</v>
      </c>
    </row>
    <row r="42" spans="1:14">
      <c r="A42">
        <v>5844</v>
      </c>
      <c r="B42" t="s">
        <v>162</v>
      </c>
      <c r="C42" s="28">
        <v>31641</v>
      </c>
      <c r="D42" s="28">
        <v>159</v>
      </c>
      <c r="E42" s="28">
        <f t="shared" si="0"/>
        <v>63255</v>
      </c>
      <c r="F42" s="28">
        <f t="shared" si="1"/>
        <v>-31614</v>
      </c>
      <c r="H42" s="23">
        <f t="shared" si="2"/>
        <v>13</v>
      </c>
      <c r="I42" s="23">
        <v>1205</v>
      </c>
      <c r="J42" s="23" t="s">
        <v>144</v>
      </c>
      <c r="K42" s="10">
        <v>21293</v>
      </c>
      <c r="L42" s="10">
        <v>107</v>
      </c>
      <c r="M42" s="10">
        <v>45335</v>
      </c>
      <c r="N42" s="10">
        <v>-24042</v>
      </c>
    </row>
    <row r="43" spans="1:14">
      <c r="A43">
        <v>2536</v>
      </c>
      <c r="B43" t="s">
        <v>134</v>
      </c>
      <c r="C43" s="28">
        <v>15048</v>
      </c>
      <c r="D43" s="28">
        <v>152</v>
      </c>
      <c r="E43" s="28">
        <f t="shared" si="0"/>
        <v>60843</v>
      </c>
      <c r="F43" s="28">
        <f t="shared" si="1"/>
        <v>-45795</v>
      </c>
      <c r="H43" s="23">
        <f t="shared" si="2"/>
        <v>14</v>
      </c>
      <c r="I43" s="23">
        <v>5208</v>
      </c>
      <c r="J43" s="23" t="s">
        <v>146</v>
      </c>
      <c r="K43" s="10">
        <v>20696</v>
      </c>
      <c r="L43" s="10">
        <v>104</v>
      </c>
      <c r="M43" s="10">
        <v>44302</v>
      </c>
      <c r="N43" s="10">
        <v>-23606</v>
      </c>
    </row>
    <row r="44" spans="1:14">
      <c r="A44">
        <v>4589</v>
      </c>
      <c r="B44" t="s">
        <v>199</v>
      </c>
      <c r="C44" s="28">
        <v>102753</v>
      </c>
      <c r="D44" s="28">
        <v>147</v>
      </c>
      <c r="E44" s="28">
        <f t="shared" si="0"/>
        <v>59120</v>
      </c>
      <c r="F44" s="28">
        <f t="shared" si="1"/>
        <v>43633</v>
      </c>
      <c r="H44" s="23">
        <f t="shared" si="2"/>
        <v>15</v>
      </c>
      <c r="I44" s="23">
        <v>8710</v>
      </c>
      <c r="J44" s="23" t="s">
        <v>176</v>
      </c>
      <c r="K44" s="10">
        <v>15721</v>
      </c>
      <c r="L44" s="10">
        <v>79</v>
      </c>
      <c r="M44" s="10">
        <v>35686</v>
      </c>
      <c r="N44" s="10">
        <v>-19965</v>
      </c>
    </row>
    <row r="45" spans="1:14">
      <c r="A45">
        <v>3748</v>
      </c>
      <c r="B45" t="s">
        <v>201</v>
      </c>
      <c r="C45" s="28">
        <v>14256</v>
      </c>
      <c r="D45" s="28">
        <v>144</v>
      </c>
      <c r="E45" s="28">
        <f t="shared" si="0"/>
        <v>58086</v>
      </c>
      <c r="F45" s="28">
        <f t="shared" si="1"/>
        <v>-43830</v>
      </c>
      <c r="H45">
        <f t="shared" si="2"/>
        <v>16</v>
      </c>
      <c r="I45">
        <v>8557</v>
      </c>
      <c r="J45" t="s">
        <v>184</v>
      </c>
      <c r="K45" s="28">
        <v>12537</v>
      </c>
      <c r="L45" s="28">
        <v>63</v>
      </c>
      <c r="M45" s="28">
        <v>30172</v>
      </c>
      <c r="N45" s="28">
        <v>-17635</v>
      </c>
    </row>
    <row r="46" spans="1:14">
      <c r="A46">
        <v>2599</v>
      </c>
      <c r="B46" t="s">
        <v>190</v>
      </c>
      <c r="C46" s="28">
        <v>20860</v>
      </c>
      <c r="D46" s="28">
        <v>140</v>
      </c>
      <c r="E46" s="28">
        <f t="shared" si="0"/>
        <v>56708</v>
      </c>
      <c r="F46" s="28">
        <f>ROUND(C35-E46, 0)</f>
        <v>-30770</v>
      </c>
      <c r="H46">
        <f t="shared" si="2"/>
        <v>17</v>
      </c>
      <c r="I46">
        <v>2507</v>
      </c>
      <c r="J46" t="s">
        <v>149</v>
      </c>
      <c r="K46" s="28">
        <v>58604</v>
      </c>
      <c r="L46" s="28">
        <v>196</v>
      </c>
      <c r="M46" s="28">
        <v>76006</v>
      </c>
      <c r="N46" s="28">
        <v>-17402</v>
      </c>
    </row>
    <row r="47" spans="1:14">
      <c r="A47">
        <v>3247</v>
      </c>
      <c r="B47" t="s">
        <v>130</v>
      </c>
      <c r="C47" s="28">
        <v>26666</v>
      </c>
      <c r="D47" s="28">
        <v>134</v>
      </c>
      <c r="E47" s="28">
        <f t="shared" si="0"/>
        <v>54640</v>
      </c>
      <c r="F47" s="28">
        <f t="shared" si="1"/>
        <v>-27974</v>
      </c>
      <c r="H47">
        <f t="shared" si="2"/>
        <v>18</v>
      </c>
      <c r="I47">
        <v>1423</v>
      </c>
      <c r="J47" t="s">
        <v>27</v>
      </c>
      <c r="K47" s="28">
        <v>11940</v>
      </c>
      <c r="L47" s="28">
        <v>60</v>
      </c>
      <c r="M47" s="28">
        <v>29138</v>
      </c>
      <c r="N47" s="28">
        <v>-17198</v>
      </c>
    </row>
    <row r="48" spans="1:14">
      <c r="A48">
        <v>3165</v>
      </c>
      <c r="B48" t="s">
        <v>195</v>
      </c>
      <c r="C48" s="28">
        <v>53466</v>
      </c>
      <c r="D48" s="28">
        <v>134</v>
      </c>
      <c r="E48" s="28">
        <f t="shared" si="0"/>
        <v>54640</v>
      </c>
      <c r="F48" s="28">
        <f t="shared" si="1"/>
        <v>-1174</v>
      </c>
      <c r="H48">
        <f t="shared" si="2"/>
        <v>19</v>
      </c>
      <c r="I48">
        <v>8558</v>
      </c>
      <c r="J48" t="s">
        <v>185</v>
      </c>
      <c r="K48" s="28">
        <v>10945</v>
      </c>
      <c r="L48" s="28">
        <v>55</v>
      </c>
      <c r="M48" s="28">
        <v>27415</v>
      </c>
      <c r="N48" s="28">
        <v>-16470</v>
      </c>
    </row>
    <row r="49" spans="1:14">
      <c r="A49">
        <v>2599</v>
      </c>
      <c r="B49" t="s">
        <v>210</v>
      </c>
      <c r="C49" s="28">
        <v>59268</v>
      </c>
      <c r="D49" s="28">
        <v>132</v>
      </c>
      <c r="E49" s="28">
        <f t="shared" si="0"/>
        <v>53951</v>
      </c>
      <c r="F49" s="28">
        <f t="shared" si="1"/>
        <v>5317</v>
      </c>
      <c r="H49">
        <f t="shared" si="2"/>
        <v>20</v>
      </c>
      <c r="I49">
        <v>8735</v>
      </c>
      <c r="J49" t="s">
        <v>172</v>
      </c>
      <c r="K49" s="28">
        <v>20667</v>
      </c>
      <c r="L49" s="28">
        <v>83</v>
      </c>
      <c r="M49" s="28">
        <v>37065</v>
      </c>
      <c r="N49" s="28">
        <v>-16398</v>
      </c>
    </row>
    <row r="50" spans="1:14">
      <c r="A50">
        <v>7554</v>
      </c>
      <c r="B50" t="s">
        <v>163</v>
      </c>
      <c r="C50" s="28">
        <v>19221</v>
      </c>
      <c r="D50" s="28">
        <v>129</v>
      </c>
      <c r="E50" s="28">
        <f t="shared" si="0"/>
        <v>52917</v>
      </c>
      <c r="F50" s="28">
        <f t="shared" si="1"/>
        <v>-33696</v>
      </c>
      <c r="H50">
        <f t="shared" si="2"/>
        <v>21</v>
      </c>
      <c r="I50">
        <v>9015</v>
      </c>
      <c r="J50" t="s">
        <v>170</v>
      </c>
      <c r="K50" s="28">
        <v>29003</v>
      </c>
      <c r="L50" s="28">
        <v>97</v>
      </c>
      <c r="M50" s="28">
        <v>41889</v>
      </c>
      <c r="N50" s="28">
        <v>-12886</v>
      </c>
    </row>
    <row r="51" spans="1:14">
      <c r="A51">
        <v>1244</v>
      </c>
      <c r="B51" t="s">
        <v>209</v>
      </c>
      <c r="C51" s="28">
        <v>81125</v>
      </c>
      <c r="D51" s="28">
        <v>125</v>
      </c>
      <c r="E51" s="28">
        <f t="shared" si="0"/>
        <v>51539</v>
      </c>
      <c r="F51" s="28">
        <f t="shared" si="1"/>
        <v>29586</v>
      </c>
      <c r="H51">
        <f t="shared" si="2"/>
        <v>22</v>
      </c>
      <c r="I51">
        <v>3211</v>
      </c>
      <c r="J51" t="s">
        <v>186</v>
      </c>
      <c r="K51" s="28">
        <v>17641</v>
      </c>
      <c r="L51" s="28">
        <v>59</v>
      </c>
      <c r="M51" s="28">
        <v>28794</v>
      </c>
      <c r="N51" s="28">
        <v>-11153</v>
      </c>
    </row>
    <row r="52" spans="1:14">
      <c r="A52">
        <v>1235</v>
      </c>
      <c r="B52" t="s">
        <v>203</v>
      </c>
      <c r="C52" s="28">
        <v>74276</v>
      </c>
      <c r="D52" s="28">
        <v>124</v>
      </c>
      <c r="E52" s="28">
        <f t="shared" si="0"/>
        <v>51194</v>
      </c>
      <c r="F52" s="28">
        <f t="shared" si="1"/>
        <v>23082</v>
      </c>
      <c r="H52">
        <f t="shared" si="2"/>
        <v>23</v>
      </c>
      <c r="I52">
        <v>8569</v>
      </c>
      <c r="J52" t="s">
        <v>180</v>
      </c>
      <c r="K52" s="28">
        <v>24640</v>
      </c>
      <c r="L52" s="28">
        <v>56</v>
      </c>
      <c r="M52" s="28">
        <v>27760</v>
      </c>
      <c r="N52" s="28">
        <v>-3120</v>
      </c>
    </row>
    <row r="53" spans="1:14">
      <c r="A53">
        <v>3562</v>
      </c>
      <c r="B53" t="s">
        <v>202</v>
      </c>
      <c r="C53" s="28">
        <v>72479</v>
      </c>
      <c r="D53" s="28">
        <v>121</v>
      </c>
      <c r="E53" s="28">
        <f t="shared" si="0"/>
        <v>50160</v>
      </c>
      <c r="F53" s="28">
        <f t="shared" si="1"/>
        <v>22319</v>
      </c>
      <c r="H53">
        <f t="shared" si="2"/>
        <v>24</v>
      </c>
      <c r="I53">
        <v>3165</v>
      </c>
      <c r="J53" t="s">
        <v>194</v>
      </c>
      <c r="K53" s="28">
        <v>53466</v>
      </c>
      <c r="L53" s="28">
        <v>134</v>
      </c>
      <c r="M53" s="28">
        <v>54640</v>
      </c>
      <c r="N53" s="28">
        <v>-1174</v>
      </c>
    </row>
    <row r="54" spans="1:14">
      <c r="A54">
        <v>4280</v>
      </c>
      <c r="B54" t="s">
        <v>204</v>
      </c>
      <c r="C54" s="28">
        <v>83181</v>
      </c>
      <c r="D54" s="28">
        <v>119</v>
      </c>
      <c r="E54" s="28">
        <f t="shared" si="0"/>
        <v>49471</v>
      </c>
      <c r="F54" s="28">
        <f t="shared" si="1"/>
        <v>33710</v>
      </c>
      <c r="H54">
        <f t="shared" si="2"/>
        <v>25</v>
      </c>
      <c r="I54">
        <v>1469</v>
      </c>
      <c r="J54" t="s">
        <v>182</v>
      </c>
      <c r="K54" s="28">
        <v>34124</v>
      </c>
      <c r="L54" s="28">
        <v>76</v>
      </c>
      <c r="M54" s="28">
        <v>34652</v>
      </c>
      <c r="N54" s="28">
        <v>-528</v>
      </c>
    </row>
    <row r="55" spans="1:14">
      <c r="A55">
        <v>1025</v>
      </c>
      <c r="B55" t="s">
        <v>141</v>
      </c>
      <c r="C55" s="28">
        <v>62037</v>
      </c>
      <c r="D55" s="28">
        <v>113</v>
      </c>
      <c r="E55" s="28">
        <f t="shared" si="0"/>
        <v>47403</v>
      </c>
      <c r="F55" s="28">
        <f t="shared" si="1"/>
        <v>14634</v>
      </c>
      <c r="H55">
        <f t="shared" si="2"/>
        <v>26</v>
      </c>
      <c r="I55">
        <v>8472</v>
      </c>
      <c r="J55" t="s">
        <v>215</v>
      </c>
      <c r="K55" s="28">
        <v>26447</v>
      </c>
      <c r="L55" s="28">
        <v>53</v>
      </c>
      <c r="M55" s="28">
        <v>26726</v>
      </c>
      <c r="N55" s="28">
        <v>-279</v>
      </c>
    </row>
    <row r="56" spans="1:14">
      <c r="A56">
        <v>3205</v>
      </c>
      <c r="B56" t="s">
        <v>205</v>
      </c>
      <c r="C56" s="28">
        <v>61488</v>
      </c>
      <c r="D56" s="28">
        <v>112</v>
      </c>
      <c r="E56" s="28">
        <f t="shared" si="0"/>
        <v>47059</v>
      </c>
      <c r="F56" s="28">
        <f t="shared" si="1"/>
        <v>14429</v>
      </c>
      <c r="H56">
        <f t="shared" si="2"/>
        <v>27</v>
      </c>
      <c r="I56">
        <v>1457</v>
      </c>
      <c r="J56" t="s">
        <v>187</v>
      </c>
      <c r="K56" s="28">
        <v>27944</v>
      </c>
      <c r="L56" s="28">
        <v>56</v>
      </c>
      <c r="M56" s="28">
        <v>27760</v>
      </c>
      <c r="N56" s="28">
        <v>184</v>
      </c>
    </row>
    <row r="57" spans="1:14">
      <c r="A57">
        <v>7684</v>
      </c>
      <c r="B57" t="s">
        <v>143</v>
      </c>
      <c r="C57" s="28">
        <v>22288</v>
      </c>
      <c r="D57" s="28">
        <v>112</v>
      </c>
      <c r="E57" s="28">
        <f t="shared" si="0"/>
        <v>47059</v>
      </c>
      <c r="F57" s="28">
        <f t="shared" si="1"/>
        <v>-24771</v>
      </c>
      <c r="H57">
        <f t="shared" si="2"/>
        <v>28</v>
      </c>
      <c r="I57">
        <v>4697</v>
      </c>
      <c r="J57" t="s">
        <v>153</v>
      </c>
      <c r="K57" s="28">
        <v>31936</v>
      </c>
      <c r="L57" s="28">
        <v>64</v>
      </c>
      <c r="M57" s="28">
        <v>30517</v>
      </c>
      <c r="N57" s="28">
        <v>1419</v>
      </c>
    </row>
    <row r="58" spans="1:14">
      <c r="A58">
        <v>1205</v>
      </c>
      <c r="B58" t="s">
        <v>145</v>
      </c>
      <c r="C58" s="28">
        <v>21293</v>
      </c>
      <c r="D58" s="28">
        <v>107</v>
      </c>
      <c r="E58" s="28">
        <f t="shared" si="0"/>
        <v>45335</v>
      </c>
      <c r="F58" s="28">
        <f t="shared" si="1"/>
        <v>-24042</v>
      </c>
      <c r="H58">
        <f t="shared" si="2"/>
        <v>29</v>
      </c>
      <c r="I58">
        <v>7589</v>
      </c>
      <c r="J58" t="s">
        <v>166</v>
      </c>
      <c r="K58" s="28">
        <v>36427</v>
      </c>
      <c r="L58" s="28">
        <v>73</v>
      </c>
      <c r="M58" s="28">
        <v>33618</v>
      </c>
      <c r="N58" s="28">
        <v>2809</v>
      </c>
    </row>
    <row r="59" spans="1:14">
      <c r="A59">
        <v>5208</v>
      </c>
      <c r="B59" t="s">
        <v>147</v>
      </c>
      <c r="C59" s="28">
        <v>20696</v>
      </c>
      <c r="D59" s="28">
        <v>104</v>
      </c>
      <c r="E59" s="28">
        <f t="shared" si="0"/>
        <v>44302</v>
      </c>
      <c r="F59" s="28">
        <f t="shared" si="1"/>
        <v>-23606</v>
      </c>
      <c r="H59">
        <f t="shared" si="2"/>
        <v>30</v>
      </c>
      <c r="I59">
        <v>3628</v>
      </c>
      <c r="J59" t="s">
        <v>178</v>
      </c>
      <c r="K59" s="28">
        <v>38922</v>
      </c>
      <c r="L59" s="28">
        <v>78</v>
      </c>
      <c r="M59" s="28">
        <v>35342</v>
      </c>
      <c r="N59" s="28">
        <v>3580</v>
      </c>
    </row>
    <row r="60" spans="1:14">
      <c r="A60">
        <v>7336</v>
      </c>
      <c r="B60" t="s">
        <v>169</v>
      </c>
      <c r="C60" s="28">
        <v>9999</v>
      </c>
      <c r="D60" s="28">
        <v>101</v>
      </c>
      <c r="E60" s="28">
        <f t="shared" si="0"/>
        <v>43268</v>
      </c>
      <c r="F60" s="28">
        <f t="shared" si="1"/>
        <v>-33269</v>
      </c>
      <c r="H60">
        <f t="shared" si="2"/>
        <v>31</v>
      </c>
      <c r="I60">
        <v>2586</v>
      </c>
      <c r="J60" t="s">
        <v>165</v>
      </c>
      <c r="K60" s="28">
        <v>32940</v>
      </c>
      <c r="L60" s="28">
        <v>60</v>
      </c>
      <c r="M60" s="28">
        <v>29138</v>
      </c>
      <c r="N60" s="28">
        <v>3802</v>
      </c>
    </row>
    <row r="61" spans="1:14">
      <c r="A61">
        <v>3920</v>
      </c>
      <c r="B61" t="s">
        <v>213</v>
      </c>
      <c r="C61" s="28">
        <v>49900</v>
      </c>
      <c r="D61" s="28">
        <v>100</v>
      </c>
      <c r="E61" s="28">
        <f t="shared" si="0"/>
        <v>42923</v>
      </c>
      <c r="F61" s="28">
        <f t="shared" si="1"/>
        <v>6977</v>
      </c>
      <c r="H61">
        <f t="shared" si="2"/>
        <v>32</v>
      </c>
      <c r="I61">
        <v>4578</v>
      </c>
      <c r="J61" t="s">
        <v>191</v>
      </c>
      <c r="K61" s="28">
        <v>36234</v>
      </c>
      <c r="L61" s="28">
        <v>66</v>
      </c>
      <c r="M61" s="28">
        <v>31206</v>
      </c>
      <c r="N61" s="28">
        <v>5028</v>
      </c>
    </row>
    <row r="62" spans="1:14">
      <c r="A62">
        <v>9015</v>
      </c>
      <c r="B62" t="s">
        <v>171</v>
      </c>
      <c r="C62" s="28">
        <v>29003</v>
      </c>
      <c r="D62" s="28">
        <v>97</v>
      </c>
      <c r="E62" s="28">
        <f t="shared" ref="E62:E89" si="4">ROUND(D62*$B$7+$B$8, 0)</f>
        <v>41889</v>
      </c>
      <c r="F62" s="28">
        <f t="shared" si="1"/>
        <v>-12886</v>
      </c>
      <c r="H62">
        <f t="shared" si="2"/>
        <v>33</v>
      </c>
      <c r="I62">
        <v>6045</v>
      </c>
      <c r="J62" t="s">
        <v>159</v>
      </c>
      <c r="K62" s="28">
        <v>43912</v>
      </c>
      <c r="L62" s="28">
        <v>88</v>
      </c>
      <c r="M62" s="28">
        <v>38788</v>
      </c>
      <c r="N62" s="28">
        <v>5124</v>
      </c>
    </row>
    <row r="63" spans="1:14">
      <c r="A63">
        <v>9018</v>
      </c>
      <c r="B63" t="s">
        <v>214</v>
      </c>
      <c r="C63" s="28">
        <v>53253</v>
      </c>
      <c r="D63" s="28">
        <v>97</v>
      </c>
      <c r="E63" s="28">
        <f t="shared" si="4"/>
        <v>41889</v>
      </c>
      <c r="F63" s="28">
        <f t="shared" si="1"/>
        <v>11364</v>
      </c>
      <c r="H63">
        <f t="shared" si="2"/>
        <v>34</v>
      </c>
      <c r="I63">
        <v>2069</v>
      </c>
      <c r="J63" t="s">
        <v>157</v>
      </c>
      <c r="K63" s="28">
        <v>44411</v>
      </c>
      <c r="L63" s="28">
        <v>89</v>
      </c>
      <c r="M63" s="28">
        <v>39132</v>
      </c>
      <c r="N63" s="28">
        <v>5279</v>
      </c>
    </row>
    <row r="64" spans="1:14">
      <c r="A64">
        <v>4608</v>
      </c>
      <c r="B64" t="s">
        <v>217</v>
      </c>
      <c r="C64" s="28">
        <v>57504</v>
      </c>
      <c r="D64" s="28">
        <v>96</v>
      </c>
      <c r="E64" s="28">
        <f t="shared" si="4"/>
        <v>41545</v>
      </c>
      <c r="F64" s="28">
        <f t="shared" si="1"/>
        <v>15959</v>
      </c>
      <c r="H64">
        <f t="shared" si="2"/>
        <v>35</v>
      </c>
      <c r="I64">
        <v>2599</v>
      </c>
      <c r="J64" t="s">
        <v>210</v>
      </c>
      <c r="K64" s="28">
        <v>59268</v>
      </c>
      <c r="L64" s="28">
        <v>132</v>
      </c>
      <c r="M64" s="28">
        <v>53951</v>
      </c>
      <c r="N64" s="28">
        <v>5317</v>
      </c>
    </row>
    <row r="65" spans="1:14">
      <c r="A65">
        <v>7984</v>
      </c>
      <c r="B65" t="s">
        <v>154</v>
      </c>
      <c r="C65" s="28">
        <v>45409</v>
      </c>
      <c r="D65" s="28">
        <v>91</v>
      </c>
      <c r="E65" s="28">
        <f t="shared" si="4"/>
        <v>39822</v>
      </c>
      <c r="F65" s="28">
        <f t="shared" si="1"/>
        <v>5587</v>
      </c>
      <c r="H65">
        <f t="shared" si="2"/>
        <v>36</v>
      </c>
      <c r="I65">
        <v>7984</v>
      </c>
      <c r="J65" t="s">
        <v>153</v>
      </c>
      <c r="K65" s="28">
        <v>45409</v>
      </c>
      <c r="L65" s="28">
        <v>91</v>
      </c>
      <c r="M65" s="28">
        <v>39822</v>
      </c>
      <c r="N65" s="28">
        <v>5587</v>
      </c>
    </row>
    <row r="66" spans="1:14">
      <c r="A66">
        <v>4579</v>
      </c>
      <c r="B66" t="s">
        <v>155</v>
      </c>
      <c r="C66" s="28">
        <v>49959</v>
      </c>
      <c r="D66" s="28">
        <v>91</v>
      </c>
      <c r="E66" s="28">
        <f t="shared" si="4"/>
        <v>39822</v>
      </c>
      <c r="F66" s="28">
        <f t="shared" si="1"/>
        <v>10137</v>
      </c>
      <c r="H66">
        <f t="shared" si="2"/>
        <v>37</v>
      </c>
      <c r="I66">
        <v>2301</v>
      </c>
      <c r="J66" t="s">
        <v>188</v>
      </c>
      <c r="K66" s="28">
        <v>38979</v>
      </c>
      <c r="L66" s="28">
        <v>71</v>
      </c>
      <c r="M66" s="28">
        <v>32929</v>
      </c>
      <c r="N66" s="28">
        <v>6050</v>
      </c>
    </row>
    <row r="67" spans="1:14">
      <c r="A67">
        <v>6981</v>
      </c>
      <c r="B67" t="s">
        <v>156</v>
      </c>
      <c r="C67" s="28">
        <v>49410</v>
      </c>
      <c r="D67" s="28">
        <v>90</v>
      </c>
      <c r="E67" s="28">
        <f t="shared" si="4"/>
        <v>39477</v>
      </c>
      <c r="F67" s="28">
        <f t="shared" si="1"/>
        <v>9933</v>
      </c>
      <c r="H67">
        <f t="shared" si="2"/>
        <v>38</v>
      </c>
      <c r="I67">
        <v>1578</v>
      </c>
      <c r="J67" t="s">
        <v>127</v>
      </c>
      <c r="K67" s="28">
        <v>35940</v>
      </c>
      <c r="L67" s="28">
        <v>60</v>
      </c>
      <c r="M67" s="28">
        <v>29138</v>
      </c>
      <c r="N67" s="28">
        <v>6802</v>
      </c>
    </row>
    <row r="68" spans="1:14">
      <c r="A68">
        <v>2069</v>
      </c>
      <c r="B68" t="s">
        <v>158</v>
      </c>
      <c r="C68" s="28">
        <v>44411</v>
      </c>
      <c r="D68" s="28">
        <v>89</v>
      </c>
      <c r="E68" s="28">
        <f t="shared" si="4"/>
        <v>39132</v>
      </c>
      <c r="F68" s="28">
        <f t="shared" si="1"/>
        <v>5279</v>
      </c>
      <c r="H68">
        <f t="shared" si="2"/>
        <v>39</v>
      </c>
      <c r="I68">
        <v>4735</v>
      </c>
      <c r="J68" t="s">
        <v>164</v>
      </c>
      <c r="K68" s="28">
        <v>41175</v>
      </c>
      <c r="L68" s="28">
        <v>75</v>
      </c>
      <c r="M68" s="28">
        <v>34308</v>
      </c>
      <c r="N68" s="28">
        <v>6867</v>
      </c>
    </row>
    <row r="69" spans="1:14">
      <c r="A69">
        <v>6045</v>
      </c>
      <c r="B69" t="s">
        <v>160</v>
      </c>
      <c r="C69" s="28">
        <v>43912</v>
      </c>
      <c r="D69" s="28">
        <v>88</v>
      </c>
      <c r="E69" s="28">
        <f t="shared" si="4"/>
        <v>38788</v>
      </c>
      <c r="F69" s="28">
        <f t="shared" si="1"/>
        <v>5124</v>
      </c>
      <c r="H69">
        <f t="shared" si="2"/>
        <v>40</v>
      </c>
      <c r="I69">
        <v>3920</v>
      </c>
      <c r="J69" t="s">
        <v>212</v>
      </c>
      <c r="K69" s="28">
        <v>49900</v>
      </c>
      <c r="L69" s="28">
        <v>100</v>
      </c>
      <c r="M69" s="28">
        <v>42923</v>
      </c>
      <c r="N69" s="28">
        <v>6977</v>
      </c>
    </row>
    <row r="70" spans="1:14">
      <c r="A70">
        <v>8735</v>
      </c>
      <c r="B70" t="s">
        <v>173</v>
      </c>
      <c r="C70" s="28">
        <v>20667</v>
      </c>
      <c r="D70" s="28">
        <v>83</v>
      </c>
      <c r="E70" s="28">
        <f t="shared" si="4"/>
        <v>37065</v>
      </c>
      <c r="F70" s="28">
        <f t="shared" si="1"/>
        <v>-16398</v>
      </c>
      <c r="H70">
        <f t="shared" si="2"/>
        <v>41</v>
      </c>
      <c r="I70">
        <v>6981</v>
      </c>
      <c r="J70" t="s">
        <v>156</v>
      </c>
      <c r="K70" s="28">
        <v>49410</v>
      </c>
      <c r="L70" s="28">
        <v>90</v>
      </c>
      <c r="M70" s="28">
        <v>39477</v>
      </c>
      <c r="N70" s="28">
        <v>9933</v>
      </c>
    </row>
    <row r="71" spans="1:14">
      <c r="A71">
        <v>9164</v>
      </c>
      <c r="B71" t="s">
        <v>175</v>
      </c>
      <c r="C71" s="28">
        <v>12069</v>
      </c>
      <c r="D71" s="28">
        <v>81</v>
      </c>
      <c r="E71" s="28">
        <f t="shared" si="4"/>
        <v>36375</v>
      </c>
      <c r="F71" s="28">
        <f t="shared" si="1"/>
        <v>-24306</v>
      </c>
      <c r="H71">
        <f t="shared" si="2"/>
        <v>42</v>
      </c>
      <c r="I71">
        <v>4579</v>
      </c>
      <c r="J71" t="s">
        <v>155</v>
      </c>
      <c r="K71" s="28">
        <v>49959</v>
      </c>
      <c r="L71" s="28">
        <v>91</v>
      </c>
      <c r="M71" s="28">
        <v>39822</v>
      </c>
      <c r="N71" s="28">
        <v>10137</v>
      </c>
    </row>
    <row r="72" spans="1:14">
      <c r="A72">
        <v>8710</v>
      </c>
      <c r="B72" t="s">
        <v>177</v>
      </c>
      <c r="C72" s="28">
        <v>15721</v>
      </c>
      <c r="D72" s="28">
        <v>79</v>
      </c>
      <c r="E72" s="28">
        <f t="shared" si="4"/>
        <v>35686</v>
      </c>
      <c r="F72" s="28">
        <f t="shared" si="1"/>
        <v>-19965</v>
      </c>
      <c r="H72">
        <f t="shared" si="2"/>
        <v>43</v>
      </c>
      <c r="I72">
        <v>9018</v>
      </c>
      <c r="J72" t="s">
        <v>214</v>
      </c>
      <c r="K72" s="28">
        <v>53253</v>
      </c>
      <c r="L72" s="28">
        <v>97</v>
      </c>
      <c r="M72" s="28">
        <v>41889</v>
      </c>
      <c r="N72" s="28">
        <v>11364</v>
      </c>
    </row>
    <row r="73" spans="1:14">
      <c r="A73">
        <v>3628</v>
      </c>
      <c r="B73" t="s">
        <v>179</v>
      </c>
      <c r="C73" s="28">
        <v>38922</v>
      </c>
      <c r="D73" s="28">
        <v>78</v>
      </c>
      <c r="E73" s="28">
        <f t="shared" si="4"/>
        <v>35342</v>
      </c>
      <c r="F73" s="28">
        <f t="shared" si="1"/>
        <v>3580</v>
      </c>
      <c r="H73">
        <f t="shared" si="2"/>
        <v>44</v>
      </c>
      <c r="I73">
        <v>3205</v>
      </c>
      <c r="J73" t="s">
        <v>126</v>
      </c>
      <c r="K73" s="28">
        <v>61488</v>
      </c>
      <c r="L73" s="28">
        <v>112</v>
      </c>
      <c r="M73" s="28">
        <v>47059</v>
      </c>
      <c r="N73" s="28">
        <v>14429</v>
      </c>
    </row>
    <row r="74" spans="1:14">
      <c r="A74">
        <v>1469</v>
      </c>
      <c r="B74" t="s">
        <v>183</v>
      </c>
      <c r="C74" s="28">
        <v>34124</v>
      </c>
      <c r="D74" s="28">
        <v>76</v>
      </c>
      <c r="E74" s="28">
        <f t="shared" si="4"/>
        <v>34652</v>
      </c>
      <c r="F74" s="28">
        <f t="shared" si="1"/>
        <v>-528</v>
      </c>
      <c r="H74">
        <f t="shared" si="2"/>
        <v>45</v>
      </c>
      <c r="I74">
        <v>1025</v>
      </c>
      <c r="J74" t="s">
        <v>141</v>
      </c>
      <c r="K74" s="28">
        <v>62037</v>
      </c>
      <c r="L74" s="28">
        <v>113</v>
      </c>
      <c r="M74" s="28">
        <v>47403</v>
      </c>
      <c r="N74" s="28">
        <v>14634</v>
      </c>
    </row>
    <row r="75" spans="1:14">
      <c r="A75">
        <v>4735</v>
      </c>
      <c r="B75" t="s">
        <v>164</v>
      </c>
      <c r="C75" s="28">
        <v>41175</v>
      </c>
      <c r="D75" s="28">
        <v>75</v>
      </c>
      <c r="E75" s="28">
        <f t="shared" si="4"/>
        <v>34308</v>
      </c>
      <c r="F75" s="28">
        <f t="shared" si="1"/>
        <v>6867</v>
      </c>
      <c r="H75">
        <f t="shared" si="2"/>
        <v>46</v>
      </c>
      <c r="I75">
        <v>4608</v>
      </c>
      <c r="J75" t="s">
        <v>217</v>
      </c>
      <c r="K75" s="28">
        <v>57504</v>
      </c>
      <c r="L75" s="28">
        <v>96</v>
      </c>
      <c r="M75" s="28">
        <v>41545</v>
      </c>
      <c r="N75" s="28">
        <v>15959</v>
      </c>
    </row>
    <row r="76" spans="1:14">
      <c r="A76">
        <v>7589</v>
      </c>
      <c r="B76" t="s">
        <v>167</v>
      </c>
      <c r="C76" s="28">
        <v>36427</v>
      </c>
      <c r="D76" s="28">
        <v>73</v>
      </c>
      <c r="E76" s="28">
        <f t="shared" si="4"/>
        <v>33618</v>
      </c>
      <c r="F76" s="28">
        <f t="shared" si="1"/>
        <v>2809</v>
      </c>
      <c r="H76">
        <f t="shared" si="2"/>
        <v>47</v>
      </c>
      <c r="I76">
        <v>4078</v>
      </c>
      <c r="J76" t="s">
        <v>211</v>
      </c>
      <c r="K76" s="28">
        <v>51027</v>
      </c>
      <c r="L76" s="28">
        <v>73</v>
      </c>
      <c r="M76" s="28">
        <v>33618</v>
      </c>
      <c r="N76" s="28">
        <v>17409</v>
      </c>
    </row>
    <row r="77" spans="1:14">
      <c r="A77">
        <v>4078</v>
      </c>
      <c r="B77" t="s">
        <v>211</v>
      </c>
      <c r="C77" s="28">
        <v>51027</v>
      </c>
      <c r="D77" s="28">
        <v>73</v>
      </c>
      <c r="E77" s="28">
        <f t="shared" si="4"/>
        <v>33618</v>
      </c>
      <c r="F77" s="28">
        <f t="shared" si="1"/>
        <v>17409</v>
      </c>
      <c r="H77">
        <f t="shared" si="2"/>
        <v>48</v>
      </c>
      <c r="I77">
        <v>5690</v>
      </c>
      <c r="J77" t="s">
        <v>151</v>
      </c>
      <c r="K77" s="28">
        <v>86327</v>
      </c>
      <c r="L77" s="28">
        <v>173</v>
      </c>
      <c r="M77" s="28">
        <v>68080</v>
      </c>
      <c r="N77" s="28">
        <v>18247</v>
      </c>
    </row>
    <row r="78" spans="1:14">
      <c r="A78">
        <v>2301</v>
      </c>
      <c r="B78" t="s">
        <v>188</v>
      </c>
      <c r="C78" s="28">
        <v>38979</v>
      </c>
      <c r="D78" s="28">
        <v>71</v>
      </c>
      <c r="E78" s="28">
        <f t="shared" si="4"/>
        <v>32929</v>
      </c>
      <c r="F78" s="28">
        <f t="shared" si="1"/>
        <v>6050</v>
      </c>
      <c r="H78">
        <f t="shared" si="2"/>
        <v>49</v>
      </c>
      <c r="I78">
        <v>5598</v>
      </c>
      <c r="J78" t="s">
        <v>139</v>
      </c>
      <c r="K78" s="28">
        <v>117963</v>
      </c>
      <c r="L78" s="28">
        <v>257</v>
      </c>
      <c r="M78" s="28">
        <v>97028</v>
      </c>
      <c r="N78" s="28">
        <v>20935</v>
      </c>
    </row>
    <row r="79" spans="1:14">
      <c r="A79">
        <v>4578</v>
      </c>
      <c r="B79" t="s">
        <v>191</v>
      </c>
      <c r="C79" s="28">
        <v>36234</v>
      </c>
      <c r="D79" s="28">
        <v>66</v>
      </c>
      <c r="E79" s="28">
        <f t="shared" si="4"/>
        <v>31206</v>
      </c>
      <c r="F79" s="28">
        <f t="shared" si="1"/>
        <v>5028</v>
      </c>
      <c r="H79">
        <f t="shared" si="2"/>
        <v>50</v>
      </c>
      <c r="I79">
        <v>3562</v>
      </c>
      <c r="J79" t="s">
        <v>202</v>
      </c>
      <c r="K79" s="28">
        <v>72479</v>
      </c>
      <c r="L79" s="28">
        <v>121</v>
      </c>
      <c r="M79" s="28">
        <v>50160</v>
      </c>
      <c r="N79" s="28">
        <v>22319</v>
      </c>
    </row>
    <row r="80" spans="1:14">
      <c r="A80">
        <v>4697</v>
      </c>
      <c r="B80" t="s">
        <v>192</v>
      </c>
      <c r="C80" s="28">
        <v>31936</v>
      </c>
      <c r="D80" s="28">
        <v>64</v>
      </c>
      <c r="E80" s="28">
        <f t="shared" si="4"/>
        <v>30517</v>
      </c>
      <c r="F80" s="28">
        <f t="shared" si="1"/>
        <v>1419</v>
      </c>
      <c r="H80">
        <f t="shared" si="2"/>
        <v>51</v>
      </c>
      <c r="I80">
        <v>1235</v>
      </c>
      <c r="J80" t="s">
        <v>203</v>
      </c>
      <c r="K80" s="28">
        <v>74276</v>
      </c>
      <c r="L80" s="28">
        <v>124</v>
      </c>
      <c r="M80" s="28">
        <v>51194</v>
      </c>
      <c r="N80" s="28">
        <v>23082</v>
      </c>
    </row>
    <row r="81" spans="1:14">
      <c r="A81">
        <v>8557</v>
      </c>
      <c r="B81" t="s">
        <v>184</v>
      </c>
      <c r="C81" s="28">
        <v>12537</v>
      </c>
      <c r="D81" s="28">
        <v>63</v>
      </c>
      <c r="E81" s="28">
        <f t="shared" si="4"/>
        <v>30172</v>
      </c>
      <c r="F81" s="28">
        <f t="shared" si="1"/>
        <v>-17635</v>
      </c>
      <c r="H81">
        <f t="shared" si="2"/>
        <v>52</v>
      </c>
      <c r="I81">
        <v>3291</v>
      </c>
      <c r="J81" t="s">
        <v>148</v>
      </c>
      <c r="K81" s="28">
        <v>108283</v>
      </c>
      <c r="L81" s="28">
        <v>217</v>
      </c>
      <c r="M81" s="28">
        <v>83243</v>
      </c>
      <c r="N81" s="28">
        <v>25040</v>
      </c>
    </row>
    <row r="82" spans="1:14">
      <c r="A82">
        <v>1423</v>
      </c>
      <c r="B82" t="s">
        <v>193</v>
      </c>
      <c r="C82" s="28">
        <v>11940</v>
      </c>
      <c r="D82" s="28">
        <v>60</v>
      </c>
      <c r="E82" s="28">
        <f t="shared" si="4"/>
        <v>29138</v>
      </c>
      <c r="F82" s="28">
        <f t="shared" si="1"/>
        <v>-17198</v>
      </c>
      <c r="H82">
        <f t="shared" si="2"/>
        <v>53</v>
      </c>
      <c r="I82">
        <v>4873</v>
      </c>
      <c r="J82" t="s">
        <v>206</v>
      </c>
      <c r="K82" s="28">
        <v>91134</v>
      </c>
      <c r="L82" s="28">
        <v>166</v>
      </c>
      <c r="M82" s="28">
        <v>65668</v>
      </c>
      <c r="N82" s="28">
        <v>25466</v>
      </c>
    </row>
    <row r="83" spans="1:14">
      <c r="A83">
        <v>1578</v>
      </c>
      <c r="B83" t="s">
        <v>127</v>
      </c>
      <c r="C83" s="28">
        <v>35940</v>
      </c>
      <c r="D83" s="28">
        <v>60</v>
      </c>
      <c r="E83" s="28">
        <f t="shared" si="4"/>
        <v>29138</v>
      </c>
      <c r="F83" s="28">
        <f t="shared" si="1"/>
        <v>6802</v>
      </c>
      <c r="H83">
        <f t="shared" si="2"/>
        <v>54</v>
      </c>
      <c r="I83">
        <v>1244</v>
      </c>
      <c r="J83" t="s">
        <v>208</v>
      </c>
      <c r="K83" s="28">
        <v>81125</v>
      </c>
      <c r="L83" s="28">
        <v>125</v>
      </c>
      <c r="M83" s="28">
        <v>51539</v>
      </c>
      <c r="N83" s="28">
        <v>29586</v>
      </c>
    </row>
    <row r="84" spans="1:14">
      <c r="A84">
        <v>2586</v>
      </c>
      <c r="B84" t="s">
        <v>165</v>
      </c>
      <c r="C84" s="28">
        <v>32940</v>
      </c>
      <c r="D84" s="28">
        <v>60</v>
      </c>
      <c r="E84" s="28">
        <f t="shared" si="4"/>
        <v>29138</v>
      </c>
      <c r="F84" s="28">
        <f t="shared" si="1"/>
        <v>3802</v>
      </c>
      <c r="H84">
        <f t="shared" si="2"/>
        <v>55</v>
      </c>
      <c r="I84">
        <v>4280</v>
      </c>
      <c r="J84" t="s">
        <v>204</v>
      </c>
      <c r="K84" s="28">
        <v>83181</v>
      </c>
      <c r="L84" s="28">
        <v>119</v>
      </c>
      <c r="M84" s="28">
        <v>49471</v>
      </c>
      <c r="N84" s="28">
        <v>33710</v>
      </c>
    </row>
    <row r="85" spans="1:14">
      <c r="A85">
        <v>3211</v>
      </c>
      <c r="B85" t="s">
        <v>186</v>
      </c>
      <c r="C85" s="28">
        <v>17641</v>
      </c>
      <c r="D85" s="28">
        <v>59</v>
      </c>
      <c r="E85" s="28">
        <f t="shared" si="4"/>
        <v>28794</v>
      </c>
      <c r="F85" s="28">
        <f t="shared" si="1"/>
        <v>-11153</v>
      </c>
      <c r="H85">
        <f t="shared" si="2"/>
        <v>56</v>
      </c>
      <c r="I85">
        <v>2987</v>
      </c>
      <c r="J85" t="s">
        <v>136</v>
      </c>
      <c r="K85" s="28">
        <v>148203</v>
      </c>
      <c r="L85" s="28">
        <v>297</v>
      </c>
      <c r="M85" s="28">
        <v>110812</v>
      </c>
      <c r="N85" s="28">
        <v>37391</v>
      </c>
    </row>
    <row r="86" spans="1:14">
      <c r="A86">
        <v>1457</v>
      </c>
      <c r="B86" t="s">
        <v>187</v>
      </c>
      <c r="C86" s="28">
        <v>27944</v>
      </c>
      <c r="D86" s="28">
        <v>56</v>
      </c>
      <c r="E86" s="28">
        <f t="shared" si="4"/>
        <v>27760</v>
      </c>
      <c r="F86" s="28">
        <f t="shared" si="1"/>
        <v>184</v>
      </c>
      <c r="H86">
        <f t="shared" si="2"/>
        <v>57</v>
      </c>
      <c r="I86">
        <v>4589</v>
      </c>
      <c r="J86" t="s">
        <v>198</v>
      </c>
      <c r="K86" s="28">
        <v>102753</v>
      </c>
      <c r="L86" s="28">
        <v>147</v>
      </c>
      <c r="M86" s="28">
        <v>59120</v>
      </c>
      <c r="N86" s="28">
        <v>43633</v>
      </c>
    </row>
    <row r="87" spans="1:14">
      <c r="A87">
        <v>8569</v>
      </c>
      <c r="B87" t="s">
        <v>181</v>
      </c>
      <c r="C87" s="28">
        <v>24640</v>
      </c>
      <c r="D87" s="28">
        <v>56</v>
      </c>
      <c r="E87" s="28">
        <f t="shared" si="4"/>
        <v>27760</v>
      </c>
      <c r="F87" s="28">
        <f t="shared" si="1"/>
        <v>-3120</v>
      </c>
      <c r="H87">
        <f t="shared" si="2"/>
        <v>58</v>
      </c>
      <c r="I87">
        <v>2579</v>
      </c>
      <c r="J87" t="s">
        <v>135</v>
      </c>
      <c r="K87" s="28">
        <v>192115</v>
      </c>
      <c r="L87" s="28">
        <v>385</v>
      </c>
      <c r="M87" s="28">
        <v>141139</v>
      </c>
      <c r="N87" s="28">
        <v>50976</v>
      </c>
    </row>
    <row r="88" spans="1:14">
      <c r="A88">
        <v>8558</v>
      </c>
      <c r="B88" t="s">
        <v>185</v>
      </c>
      <c r="C88" s="28">
        <v>10945</v>
      </c>
      <c r="D88" s="28">
        <v>55</v>
      </c>
      <c r="E88" s="28">
        <f t="shared" si="4"/>
        <v>27415</v>
      </c>
      <c r="F88" s="28">
        <f t="shared" si="1"/>
        <v>-16470</v>
      </c>
      <c r="H88">
        <f t="shared" si="2"/>
        <v>59</v>
      </c>
      <c r="I88">
        <v>3654</v>
      </c>
      <c r="J88" t="s">
        <v>200</v>
      </c>
      <c r="K88" s="28">
        <v>206973</v>
      </c>
      <c r="L88" s="28">
        <v>377</v>
      </c>
      <c r="M88" s="28">
        <v>138382</v>
      </c>
      <c r="N88" s="28">
        <v>68591</v>
      </c>
    </row>
    <row r="89" spans="1:14">
      <c r="A89">
        <v>8472</v>
      </c>
      <c r="B89" t="s">
        <v>216</v>
      </c>
      <c r="C89" s="28">
        <v>26447</v>
      </c>
      <c r="D89" s="28">
        <v>53</v>
      </c>
      <c r="E89" s="28">
        <f t="shared" si="4"/>
        <v>26726</v>
      </c>
      <c r="F89" s="28">
        <f t="shared" si="1"/>
        <v>-279</v>
      </c>
      <c r="H89">
        <f t="shared" si="2"/>
        <v>60</v>
      </c>
      <c r="I89">
        <v>6841</v>
      </c>
      <c r="J89" t="s">
        <v>196</v>
      </c>
      <c r="K89" s="28">
        <v>272304</v>
      </c>
      <c r="L89" s="28">
        <v>496</v>
      </c>
      <c r="M89" s="28">
        <v>179391</v>
      </c>
      <c r="N89" s="28">
        <v>92913</v>
      </c>
    </row>
  </sheetData>
  <sortState ref="I31:N90">
    <sortCondition ref="N31:N90"/>
  </sortState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A4"/>
  <sheetViews>
    <sheetView workbookViewId="0"/>
  </sheetViews>
  <sheetFormatPr defaultRowHeight="13.5"/>
  <sheetData>
    <row r="2" spans="1:1">
      <c r="A2" t="s">
        <v>306</v>
      </c>
    </row>
    <row r="3" spans="1:1">
      <c r="A3" t="s">
        <v>301</v>
      </c>
    </row>
    <row r="4" spans="1:1">
      <c r="A4" t="s">
        <v>128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S120"/>
  <sheetViews>
    <sheetView workbookViewId="0"/>
  </sheetViews>
  <sheetFormatPr defaultRowHeight="13.5"/>
  <sheetData>
    <row r="2" spans="1:3">
      <c r="A2" t="s">
        <v>307</v>
      </c>
    </row>
    <row r="3" spans="1:3">
      <c r="A3" t="s">
        <v>116</v>
      </c>
    </row>
    <row r="5" spans="1:3">
      <c r="A5" t="s">
        <v>314</v>
      </c>
    </row>
    <row r="7" spans="1:3">
      <c r="A7" t="s">
        <v>115</v>
      </c>
    </row>
    <row r="8" spans="1:3">
      <c r="A8" s="16"/>
      <c r="B8" s="1" t="s">
        <v>59</v>
      </c>
      <c r="C8" s="1" t="s">
        <v>58</v>
      </c>
    </row>
    <row r="9" spans="1:3">
      <c r="A9" s="1" t="s">
        <v>56</v>
      </c>
      <c r="B9" t="s">
        <v>55</v>
      </c>
      <c r="C9" t="s">
        <v>54</v>
      </c>
    </row>
    <row r="10" spans="1:3">
      <c r="A10" s="1" t="s">
        <v>53</v>
      </c>
      <c r="B10" t="s">
        <v>52</v>
      </c>
      <c r="C10" t="s">
        <v>51</v>
      </c>
    </row>
    <row r="11" spans="1:3">
      <c r="A11" s="1" t="s">
        <v>50</v>
      </c>
      <c r="B11" t="s">
        <v>49</v>
      </c>
      <c r="C11" t="s">
        <v>48</v>
      </c>
    </row>
    <row r="12" spans="1:3">
      <c r="A12" s="1" t="s">
        <v>47</v>
      </c>
      <c r="B12" t="s">
        <v>46</v>
      </c>
      <c r="C12" t="s">
        <v>45</v>
      </c>
    </row>
    <row r="13" spans="1:3">
      <c r="A13" s="1" t="s">
        <v>44</v>
      </c>
      <c r="B13" t="s">
        <v>39</v>
      </c>
      <c r="C13" t="s">
        <v>38</v>
      </c>
    </row>
    <row r="14" spans="1:3">
      <c r="A14" s="1" t="s">
        <v>43</v>
      </c>
      <c r="B14" t="s">
        <v>42</v>
      </c>
      <c r="C14" t="s">
        <v>41</v>
      </c>
    </row>
    <row r="15" spans="1:3">
      <c r="A15" s="1" t="s">
        <v>40</v>
      </c>
      <c r="B15" s="14" t="s">
        <v>39</v>
      </c>
      <c r="C15" s="14" t="s">
        <v>38</v>
      </c>
    </row>
    <row r="16" spans="1:3">
      <c r="A16" s="14"/>
      <c r="B16" s="14"/>
      <c r="C16" s="14"/>
    </row>
    <row r="17" spans="1:18">
      <c r="A17" s="14"/>
      <c r="B17" s="14"/>
      <c r="C17" s="14"/>
    </row>
    <row r="19" spans="1:18">
      <c r="A19" t="s">
        <v>315</v>
      </c>
      <c r="K19" t="s">
        <v>316</v>
      </c>
    </row>
    <row r="21" spans="1:18">
      <c r="B21" t="s">
        <v>114</v>
      </c>
    </row>
    <row r="22" spans="1:18">
      <c r="A22" s="26"/>
      <c r="B22" s="26" t="s">
        <v>56</v>
      </c>
      <c r="C22" s="66" t="s">
        <v>53</v>
      </c>
      <c r="D22" s="26" t="s">
        <v>50</v>
      </c>
      <c r="E22" s="26" t="s">
        <v>47</v>
      </c>
      <c r="F22" s="26" t="s">
        <v>44</v>
      </c>
      <c r="G22" s="26" t="s">
        <v>43</v>
      </c>
      <c r="H22" s="26" t="s">
        <v>40</v>
      </c>
      <c r="I22" s="26" t="s">
        <v>112</v>
      </c>
      <c r="K22" s="26"/>
      <c r="L22" s="26" t="s">
        <v>287</v>
      </c>
      <c r="M22" s="26" t="s">
        <v>288</v>
      </c>
      <c r="N22" s="26" t="s">
        <v>289</v>
      </c>
      <c r="O22" s="26" t="s">
        <v>290</v>
      </c>
      <c r="P22" s="26" t="s">
        <v>291</v>
      </c>
      <c r="Q22" s="26" t="s">
        <v>292</v>
      </c>
      <c r="R22" s="26" t="s">
        <v>293</v>
      </c>
    </row>
    <row r="23" spans="1:18">
      <c r="A23" s="26" t="s">
        <v>279</v>
      </c>
      <c r="B23" s="23" t="s">
        <v>55</v>
      </c>
      <c r="C23" s="23" t="s">
        <v>52</v>
      </c>
      <c r="D23" s="23" t="s">
        <v>49</v>
      </c>
      <c r="E23" s="23" t="s">
        <v>46</v>
      </c>
      <c r="F23" s="23" t="s">
        <v>39</v>
      </c>
      <c r="G23" s="63" t="s">
        <v>42</v>
      </c>
      <c r="H23" s="56" t="s">
        <v>39</v>
      </c>
      <c r="I23" s="5">
        <v>2</v>
      </c>
      <c r="K23" s="26" t="s">
        <v>279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</row>
    <row r="24" spans="1:18">
      <c r="A24" s="26" t="s">
        <v>280</v>
      </c>
      <c r="B24" s="23" t="s">
        <v>55</v>
      </c>
      <c r="C24" s="23" t="s">
        <v>52</v>
      </c>
      <c r="D24" s="23" t="s">
        <v>49</v>
      </c>
      <c r="E24" s="23" t="s">
        <v>45</v>
      </c>
      <c r="F24" s="23" t="s">
        <v>38</v>
      </c>
      <c r="G24" s="64" t="s">
        <v>41</v>
      </c>
      <c r="H24" s="56" t="s">
        <v>38</v>
      </c>
      <c r="I24" s="5">
        <v>1</v>
      </c>
      <c r="K24" s="26" t="s">
        <v>280</v>
      </c>
      <c r="L24" s="23">
        <v>1</v>
      </c>
      <c r="M24" s="23">
        <v>1</v>
      </c>
      <c r="N24" s="23">
        <v>1</v>
      </c>
      <c r="O24" s="23">
        <v>2</v>
      </c>
      <c r="P24" s="23">
        <v>2</v>
      </c>
      <c r="Q24" s="23">
        <v>2</v>
      </c>
      <c r="R24" s="23">
        <v>2</v>
      </c>
    </row>
    <row r="25" spans="1:18">
      <c r="A25" s="26" t="s">
        <v>281</v>
      </c>
      <c r="B25" s="23" t="s">
        <v>55</v>
      </c>
      <c r="C25" s="23" t="s">
        <v>51</v>
      </c>
      <c r="D25" s="23" t="s">
        <v>48</v>
      </c>
      <c r="E25" s="23" t="s">
        <v>46</v>
      </c>
      <c r="F25" s="23" t="s">
        <v>39</v>
      </c>
      <c r="G25" s="64" t="s">
        <v>41</v>
      </c>
      <c r="H25" s="56" t="s">
        <v>38</v>
      </c>
      <c r="I25" s="5">
        <v>2</v>
      </c>
      <c r="K25" s="26" t="s">
        <v>281</v>
      </c>
      <c r="L25" s="23">
        <v>1</v>
      </c>
      <c r="M25" s="23">
        <v>2</v>
      </c>
      <c r="N25" s="23">
        <v>2</v>
      </c>
      <c r="O25" s="23">
        <v>1</v>
      </c>
      <c r="P25" s="23">
        <v>1</v>
      </c>
      <c r="Q25" s="23">
        <v>2</v>
      </c>
      <c r="R25" s="23">
        <v>2</v>
      </c>
    </row>
    <row r="26" spans="1:18">
      <c r="A26" s="26" t="s">
        <v>282</v>
      </c>
      <c r="B26" s="23" t="s">
        <v>55</v>
      </c>
      <c r="C26" s="23" t="s">
        <v>51</v>
      </c>
      <c r="D26" s="23" t="s">
        <v>48</v>
      </c>
      <c r="E26" s="23" t="s">
        <v>45</v>
      </c>
      <c r="F26" s="23" t="s">
        <v>38</v>
      </c>
      <c r="G26" s="64" t="s">
        <v>42</v>
      </c>
      <c r="H26" s="56" t="s">
        <v>39</v>
      </c>
      <c r="I26" s="5">
        <v>3</v>
      </c>
      <c r="K26" s="26" t="s">
        <v>282</v>
      </c>
      <c r="L26" s="23">
        <v>1</v>
      </c>
      <c r="M26" s="23">
        <v>2</v>
      </c>
      <c r="N26" s="23">
        <v>2</v>
      </c>
      <c r="O26" s="23">
        <v>2</v>
      </c>
      <c r="P26" s="23">
        <v>2</v>
      </c>
      <c r="Q26" s="23">
        <v>1</v>
      </c>
      <c r="R26" s="23">
        <v>1</v>
      </c>
    </row>
    <row r="27" spans="1:18">
      <c r="A27" s="26" t="s">
        <v>283</v>
      </c>
      <c r="B27" s="23" t="s">
        <v>54</v>
      </c>
      <c r="C27" s="23" t="s">
        <v>52</v>
      </c>
      <c r="D27" s="23" t="s">
        <v>48</v>
      </c>
      <c r="E27" s="23" t="s">
        <v>46</v>
      </c>
      <c r="F27" s="23" t="s">
        <v>38</v>
      </c>
      <c r="G27" s="64" t="s">
        <v>42</v>
      </c>
      <c r="H27" s="56" t="s">
        <v>38</v>
      </c>
      <c r="I27" s="5">
        <v>3</v>
      </c>
      <c r="K27" s="26" t="s">
        <v>283</v>
      </c>
      <c r="L27" s="23">
        <v>2</v>
      </c>
      <c r="M27" s="23">
        <v>1</v>
      </c>
      <c r="N27" s="23">
        <v>2</v>
      </c>
      <c r="O27" s="23">
        <v>1</v>
      </c>
      <c r="P27" s="23">
        <v>2</v>
      </c>
      <c r="Q27" s="23">
        <v>1</v>
      </c>
      <c r="R27" s="23">
        <v>2</v>
      </c>
    </row>
    <row r="28" spans="1:18">
      <c r="A28" s="26" t="s">
        <v>284</v>
      </c>
      <c r="B28" s="23" t="s">
        <v>54</v>
      </c>
      <c r="C28" s="23" t="s">
        <v>52</v>
      </c>
      <c r="D28" s="23" t="s">
        <v>48</v>
      </c>
      <c r="E28" s="23" t="s">
        <v>45</v>
      </c>
      <c r="F28" s="23" t="s">
        <v>39</v>
      </c>
      <c r="G28" s="64" t="s">
        <v>41</v>
      </c>
      <c r="H28" s="56" t="s">
        <v>39</v>
      </c>
      <c r="I28" s="5">
        <v>1</v>
      </c>
      <c r="K28" s="26" t="s">
        <v>284</v>
      </c>
      <c r="L28" s="23">
        <v>2</v>
      </c>
      <c r="M28" s="23">
        <v>1</v>
      </c>
      <c r="N28" s="23">
        <v>2</v>
      </c>
      <c r="O28" s="23">
        <v>2</v>
      </c>
      <c r="P28" s="23">
        <v>1</v>
      </c>
      <c r="Q28" s="23">
        <v>2</v>
      </c>
      <c r="R28" s="23">
        <v>1</v>
      </c>
    </row>
    <row r="29" spans="1:18">
      <c r="A29" s="26" t="s">
        <v>285</v>
      </c>
      <c r="B29" s="23" t="s">
        <v>54</v>
      </c>
      <c r="C29" s="23" t="s">
        <v>51</v>
      </c>
      <c r="D29" s="23" t="s">
        <v>49</v>
      </c>
      <c r="E29" s="23" t="s">
        <v>46</v>
      </c>
      <c r="F29" s="23" t="s">
        <v>38</v>
      </c>
      <c r="G29" s="64" t="s">
        <v>41</v>
      </c>
      <c r="H29" s="56" t="s">
        <v>39</v>
      </c>
      <c r="I29" s="5">
        <v>1</v>
      </c>
      <c r="K29" s="26" t="s">
        <v>285</v>
      </c>
      <c r="L29" s="23">
        <v>2</v>
      </c>
      <c r="M29" s="23">
        <v>2</v>
      </c>
      <c r="N29" s="23">
        <v>1</v>
      </c>
      <c r="O29" s="23">
        <v>1</v>
      </c>
      <c r="P29" s="23">
        <v>2</v>
      </c>
      <c r="Q29" s="23">
        <v>2</v>
      </c>
      <c r="R29" s="23">
        <v>1</v>
      </c>
    </row>
    <row r="30" spans="1:18">
      <c r="A30" s="26" t="s">
        <v>286</v>
      </c>
      <c r="B30" s="23" t="s">
        <v>54</v>
      </c>
      <c r="C30" s="23" t="s">
        <v>51</v>
      </c>
      <c r="D30" s="23" t="s">
        <v>49</v>
      </c>
      <c r="E30" s="23" t="s">
        <v>45</v>
      </c>
      <c r="F30" s="23" t="s">
        <v>39</v>
      </c>
      <c r="G30" s="64" t="s">
        <v>42</v>
      </c>
      <c r="H30" s="56" t="s">
        <v>38</v>
      </c>
      <c r="I30" s="5">
        <v>2</v>
      </c>
      <c r="K30" s="26" t="s">
        <v>286</v>
      </c>
      <c r="L30" s="23">
        <v>2</v>
      </c>
      <c r="M30" s="23">
        <v>2</v>
      </c>
      <c r="N30" s="23">
        <v>1</v>
      </c>
      <c r="O30" s="23">
        <v>2</v>
      </c>
      <c r="P30" s="23">
        <v>1</v>
      </c>
      <c r="Q30" s="23">
        <v>1</v>
      </c>
      <c r="R30" s="23">
        <v>2</v>
      </c>
    </row>
    <row r="34" spans="1:15">
      <c r="A34" t="s">
        <v>317</v>
      </c>
    </row>
    <row r="36" spans="1:15">
      <c r="A36" t="s">
        <v>113</v>
      </c>
    </row>
    <row r="37" spans="1:15">
      <c r="A37" s="1" t="s">
        <v>56</v>
      </c>
      <c r="B37" s="1"/>
      <c r="C37" s="1" t="s">
        <v>53</v>
      </c>
      <c r="D37" s="1"/>
      <c r="E37" s="1" t="s">
        <v>50</v>
      </c>
      <c r="F37" s="1"/>
      <c r="G37" s="1" t="s">
        <v>47</v>
      </c>
      <c r="H37" s="1"/>
      <c r="I37" s="1" t="s">
        <v>44</v>
      </c>
      <c r="J37" s="1"/>
      <c r="K37" s="1" t="s">
        <v>43</v>
      </c>
      <c r="L37" s="1"/>
      <c r="M37" s="1" t="s">
        <v>40</v>
      </c>
      <c r="N37" s="1"/>
      <c r="O37" s="1" t="s">
        <v>112</v>
      </c>
    </row>
    <row r="38" spans="1:15">
      <c r="A38" s="1" t="s">
        <v>55</v>
      </c>
      <c r="B38" s="1" t="s">
        <v>54</v>
      </c>
      <c r="C38" s="1" t="s">
        <v>52</v>
      </c>
      <c r="D38" s="1" t="s">
        <v>51</v>
      </c>
      <c r="E38" s="1" t="s">
        <v>49</v>
      </c>
      <c r="F38" s="1" t="s">
        <v>48</v>
      </c>
      <c r="G38" s="1" t="s">
        <v>46</v>
      </c>
      <c r="H38" s="1" t="s">
        <v>45</v>
      </c>
      <c r="I38" s="1" t="s">
        <v>39</v>
      </c>
      <c r="J38" s="1" t="s">
        <v>38</v>
      </c>
      <c r="K38" s="1" t="s">
        <v>42</v>
      </c>
      <c r="L38" s="1" t="s">
        <v>41</v>
      </c>
      <c r="M38" s="1" t="s">
        <v>39</v>
      </c>
      <c r="N38" s="1" t="s">
        <v>38</v>
      </c>
      <c r="O38" s="1"/>
    </row>
    <row r="39" spans="1:15">
      <c r="A39">
        <v>1</v>
      </c>
      <c r="B39">
        <v>0</v>
      </c>
      <c r="C39">
        <v>1</v>
      </c>
      <c r="D39">
        <v>0</v>
      </c>
      <c r="E39">
        <v>1</v>
      </c>
      <c r="F39">
        <v>0</v>
      </c>
      <c r="G39">
        <v>1</v>
      </c>
      <c r="H39">
        <v>0</v>
      </c>
      <c r="I39">
        <v>1</v>
      </c>
      <c r="J39">
        <v>0</v>
      </c>
      <c r="K39">
        <v>1</v>
      </c>
      <c r="L39">
        <v>0</v>
      </c>
      <c r="M39">
        <v>1</v>
      </c>
      <c r="N39">
        <v>0</v>
      </c>
      <c r="O39" s="15">
        <v>2</v>
      </c>
    </row>
    <row r="40" spans="1:15">
      <c r="A40">
        <v>1</v>
      </c>
      <c r="B40">
        <v>0</v>
      </c>
      <c r="C40">
        <v>1</v>
      </c>
      <c r="D40">
        <v>0</v>
      </c>
      <c r="E40">
        <v>1</v>
      </c>
      <c r="F40">
        <v>0</v>
      </c>
      <c r="G40">
        <v>0</v>
      </c>
      <c r="H40">
        <v>1</v>
      </c>
      <c r="I40">
        <v>0</v>
      </c>
      <c r="J40">
        <v>1</v>
      </c>
      <c r="K40">
        <v>0</v>
      </c>
      <c r="L40">
        <v>1</v>
      </c>
      <c r="M40">
        <v>0</v>
      </c>
      <c r="N40">
        <v>1</v>
      </c>
      <c r="O40" s="15">
        <v>1</v>
      </c>
    </row>
    <row r="41" spans="1:15">
      <c r="A41">
        <v>1</v>
      </c>
      <c r="B41">
        <v>0</v>
      </c>
      <c r="C41">
        <v>0</v>
      </c>
      <c r="D41">
        <v>1</v>
      </c>
      <c r="E41">
        <v>0</v>
      </c>
      <c r="F41">
        <v>1</v>
      </c>
      <c r="G41">
        <v>1</v>
      </c>
      <c r="H41">
        <v>0</v>
      </c>
      <c r="I41">
        <v>1</v>
      </c>
      <c r="J41">
        <v>0</v>
      </c>
      <c r="K41">
        <v>0</v>
      </c>
      <c r="L41">
        <v>1</v>
      </c>
      <c r="M41">
        <v>0</v>
      </c>
      <c r="N41">
        <v>1</v>
      </c>
      <c r="O41" s="15">
        <v>2</v>
      </c>
    </row>
    <row r="42" spans="1:15">
      <c r="A42">
        <v>1</v>
      </c>
      <c r="B42">
        <v>0</v>
      </c>
      <c r="C42">
        <v>0</v>
      </c>
      <c r="D42">
        <v>1</v>
      </c>
      <c r="E42">
        <v>0</v>
      </c>
      <c r="F42">
        <v>1</v>
      </c>
      <c r="G42">
        <v>0</v>
      </c>
      <c r="H42">
        <v>1</v>
      </c>
      <c r="I42">
        <v>0</v>
      </c>
      <c r="J42">
        <v>1</v>
      </c>
      <c r="K42">
        <v>1</v>
      </c>
      <c r="L42">
        <v>0</v>
      </c>
      <c r="M42">
        <v>1</v>
      </c>
      <c r="N42">
        <v>0</v>
      </c>
      <c r="O42" s="15">
        <v>3</v>
      </c>
    </row>
    <row r="43" spans="1:15">
      <c r="A43">
        <v>0</v>
      </c>
      <c r="B43">
        <v>1</v>
      </c>
      <c r="C43">
        <v>1</v>
      </c>
      <c r="D43">
        <v>0</v>
      </c>
      <c r="E43">
        <v>0</v>
      </c>
      <c r="F43">
        <v>1</v>
      </c>
      <c r="G43">
        <v>1</v>
      </c>
      <c r="H43">
        <v>0</v>
      </c>
      <c r="I43">
        <v>0</v>
      </c>
      <c r="J43">
        <v>1</v>
      </c>
      <c r="K43">
        <v>1</v>
      </c>
      <c r="L43">
        <v>0</v>
      </c>
      <c r="M43">
        <v>0</v>
      </c>
      <c r="N43">
        <v>1</v>
      </c>
      <c r="O43" s="15">
        <v>3</v>
      </c>
    </row>
    <row r="44" spans="1:15">
      <c r="A44">
        <v>0</v>
      </c>
      <c r="B44">
        <v>1</v>
      </c>
      <c r="C44">
        <v>1</v>
      </c>
      <c r="D44">
        <v>0</v>
      </c>
      <c r="E44">
        <v>0</v>
      </c>
      <c r="F44">
        <v>1</v>
      </c>
      <c r="G44">
        <v>0</v>
      </c>
      <c r="H44">
        <v>1</v>
      </c>
      <c r="I44">
        <v>1</v>
      </c>
      <c r="J44">
        <v>0</v>
      </c>
      <c r="K44">
        <v>0</v>
      </c>
      <c r="L44">
        <v>1</v>
      </c>
      <c r="M44">
        <v>1</v>
      </c>
      <c r="N44">
        <v>0</v>
      </c>
      <c r="O44" s="15">
        <v>1</v>
      </c>
    </row>
    <row r="45" spans="1:15">
      <c r="A45">
        <v>0</v>
      </c>
      <c r="B45">
        <v>1</v>
      </c>
      <c r="C45">
        <v>0</v>
      </c>
      <c r="D45">
        <v>1</v>
      </c>
      <c r="E45">
        <v>1</v>
      </c>
      <c r="F45">
        <v>0</v>
      </c>
      <c r="G45">
        <v>1</v>
      </c>
      <c r="H45">
        <v>0</v>
      </c>
      <c r="I45">
        <v>0</v>
      </c>
      <c r="J45">
        <v>1</v>
      </c>
      <c r="K45">
        <v>0</v>
      </c>
      <c r="L45">
        <v>1</v>
      </c>
      <c r="M45">
        <v>1</v>
      </c>
      <c r="N45">
        <v>0</v>
      </c>
      <c r="O45" s="15">
        <v>1</v>
      </c>
    </row>
    <row r="46" spans="1:15">
      <c r="A46">
        <v>0</v>
      </c>
      <c r="B46">
        <v>1</v>
      </c>
      <c r="C46">
        <v>0</v>
      </c>
      <c r="D46">
        <v>1</v>
      </c>
      <c r="E46">
        <v>1</v>
      </c>
      <c r="F46">
        <v>0</v>
      </c>
      <c r="G46">
        <v>0</v>
      </c>
      <c r="H46">
        <v>1</v>
      </c>
      <c r="I46">
        <v>1</v>
      </c>
      <c r="J46">
        <v>0</v>
      </c>
      <c r="K46">
        <v>1</v>
      </c>
      <c r="L46">
        <v>0</v>
      </c>
      <c r="M46">
        <v>0</v>
      </c>
      <c r="N46">
        <v>1</v>
      </c>
      <c r="O46" s="15">
        <v>2</v>
      </c>
    </row>
    <row r="50" spans="1:11">
      <c r="A50" t="s">
        <v>318</v>
      </c>
    </row>
    <row r="51" spans="1:11">
      <c r="A51" t="s">
        <v>323</v>
      </c>
    </row>
    <row r="53" spans="1:11">
      <c r="A53" t="s">
        <v>111</v>
      </c>
    </row>
    <row r="54" spans="1:11" ht="14.25" thickBot="1"/>
    <row r="55" spans="1:11">
      <c r="A55" s="21" t="s">
        <v>110</v>
      </c>
      <c r="B55" s="21"/>
    </row>
    <row r="56" spans="1:11">
      <c r="A56" s="19" t="s">
        <v>109</v>
      </c>
      <c r="B56" s="19">
        <v>1</v>
      </c>
    </row>
    <row r="57" spans="1:11">
      <c r="A57" s="19" t="s">
        <v>108</v>
      </c>
      <c r="B57" s="19">
        <v>1</v>
      </c>
    </row>
    <row r="58" spans="1:11">
      <c r="A58" s="19" t="s">
        <v>107</v>
      </c>
      <c r="B58" s="19">
        <v>65535</v>
      </c>
    </row>
    <row r="59" spans="1:11">
      <c r="A59" s="19" t="s">
        <v>89</v>
      </c>
      <c r="B59" s="19">
        <v>0</v>
      </c>
      <c r="K59" t="s">
        <v>322</v>
      </c>
    </row>
    <row r="60" spans="1:11" ht="14.25" thickBot="1">
      <c r="A60" s="18" t="s">
        <v>106</v>
      </c>
      <c r="B60" s="18">
        <v>8</v>
      </c>
    </row>
    <row r="61" spans="1:11">
      <c r="K61" t="s">
        <v>105</v>
      </c>
    </row>
    <row r="62" spans="1:11" ht="14.25" thickBot="1">
      <c r="A62" t="s">
        <v>104</v>
      </c>
      <c r="K62" t="s">
        <v>103</v>
      </c>
    </row>
    <row r="63" spans="1:11">
      <c r="A63" s="20"/>
      <c r="B63" s="20" t="s">
        <v>102</v>
      </c>
      <c r="C63" s="20" t="s">
        <v>101</v>
      </c>
      <c r="D63" s="20" t="s">
        <v>100</v>
      </c>
      <c r="E63" s="20" t="s">
        <v>99</v>
      </c>
      <c r="F63" s="20" t="s">
        <v>98</v>
      </c>
      <c r="K63" t="s">
        <v>97</v>
      </c>
    </row>
    <row r="64" spans="1:11">
      <c r="A64" s="19" t="s">
        <v>96</v>
      </c>
      <c r="B64" s="19">
        <v>14</v>
      </c>
      <c r="C64" s="19">
        <v>4.875</v>
      </c>
      <c r="D64" s="19">
        <v>0.3482142857142857</v>
      </c>
      <c r="E64" s="19" t="e">
        <v>#NUM!</v>
      </c>
      <c r="F64" s="19" t="e">
        <v>#NUM!</v>
      </c>
      <c r="K64" t="s">
        <v>95</v>
      </c>
    </row>
    <row r="65" spans="1:18">
      <c r="A65" s="19" t="s">
        <v>94</v>
      </c>
      <c r="B65" s="19">
        <v>0</v>
      </c>
      <c r="C65" s="19">
        <v>0</v>
      </c>
      <c r="D65" s="19">
        <v>65535</v>
      </c>
      <c r="E65" s="19"/>
      <c r="F65" s="19"/>
      <c r="K65" t="s">
        <v>93</v>
      </c>
    </row>
    <row r="66" spans="1:18" ht="14.25" thickBot="1">
      <c r="A66" s="18" t="s">
        <v>92</v>
      </c>
      <c r="B66" s="18">
        <v>14</v>
      </c>
      <c r="C66" s="18">
        <v>4.875</v>
      </c>
      <c r="D66" s="18"/>
      <c r="E66" s="18"/>
      <c r="F66" s="18"/>
    </row>
    <row r="67" spans="1:18" ht="14.25" thickBot="1">
      <c r="Q67" s="1" t="s">
        <v>91</v>
      </c>
    </row>
    <row r="68" spans="1:18">
      <c r="A68" s="20"/>
      <c r="B68" s="20" t="s">
        <v>90</v>
      </c>
      <c r="C68" s="20" t="s">
        <v>89</v>
      </c>
      <c r="D68" s="20" t="s">
        <v>88</v>
      </c>
      <c r="E68" s="20" t="s">
        <v>87</v>
      </c>
      <c r="F68" s="20" t="s">
        <v>86</v>
      </c>
      <c r="G68" s="20" t="s">
        <v>85</v>
      </c>
      <c r="H68" s="20" t="s">
        <v>84</v>
      </c>
      <c r="I68" s="20" t="s">
        <v>83</v>
      </c>
      <c r="Q68" s="15">
        <f>SUM(Q70:Q76)</f>
        <v>3.25</v>
      </c>
    </row>
    <row r="69" spans="1:18">
      <c r="A69" s="19" t="s">
        <v>82</v>
      </c>
      <c r="B69" s="19">
        <v>2</v>
      </c>
      <c r="C69" s="19">
        <v>0</v>
      </c>
      <c r="D69" s="19">
        <v>65535</v>
      </c>
      <c r="E69" s="19" t="e">
        <v>#NUM!</v>
      </c>
      <c r="F69" s="19">
        <v>2</v>
      </c>
      <c r="G69" s="19">
        <v>2</v>
      </c>
      <c r="H69" s="19">
        <v>2</v>
      </c>
      <c r="I69" s="19">
        <v>2</v>
      </c>
      <c r="K69" s="16" t="s">
        <v>74</v>
      </c>
      <c r="L69" s="1" t="s">
        <v>19</v>
      </c>
      <c r="M69" s="1" t="s">
        <v>81</v>
      </c>
      <c r="N69" s="1" t="s">
        <v>80</v>
      </c>
      <c r="P69" s="16" t="s">
        <v>75</v>
      </c>
      <c r="Q69" s="1" t="s">
        <v>79</v>
      </c>
      <c r="R69" s="1" t="s">
        <v>78</v>
      </c>
    </row>
    <row r="70" spans="1:18">
      <c r="A70" s="19" t="s">
        <v>73</v>
      </c>
      <c r="B70" s="19">
        <v>0</v>
      </c>
      <c r="C70" s="19">
        <v>0</v>
      </c>
      <c r="D70" s="19">
        <v>65535</v>
      </c>
      <c r="E70" s="19" t="e">
        <v>#NUM!</v>
      </c>
      <c r="F70" s="19">
        <v>0</v>
      </c>
      <c r="G70" s="19">
        <v>0</v>
      </c>
      <c r="H70" s="19">
        <v>0</v>
      </c>
      <c r="I70" s="19">
        <v>0</v>
      </c>
      <c r="K70" s="17" t="s">
        <v>73</v>
      </c>
      <c r="L70" s="19">
        <v>0</v>
      </c>
      <c r="M70">
        <f>(L70+L71)/2</f>
        <v>-0.125</v>
      </c>
      <c r="N70">
        <f t="shared" ref="N70:N83" si="0">L70-M70</f>
        <v>0.125</v>
      </c>
      <c r="P70" s="1" t="s">
        <v>56</v>
      </c>
      <c r="Q70">
        <f>N70-N71</f>
        <v>0.25</v>
      </c>
      <c r="R70">
        <f t="shared" ref="R70:R76" si="1">(Q70/$Q$68)*100</f>
        <v>7.6923076923076925</v>
      </c>
    </row>
    <row r="71" spans="1:18">
      <c r="A71" s="19" t="s">
        <v>72</v>
      </c>
      <c r="B71" s="19">
        <v>-0.25</v>
      </c>
      <c r="C71" s="19">
        <v>0</v>
      </c>
      <c r="D71" s="19">
        <v>65535</v>
      </c>
      <c r="E71" s="19" t="e">
        <v>#NUM!</v>
      </c>
      <c r="F71" s="19">
        <v>-0.25</v>
      </c>
      <c r="G71" s="19">
        <v>-0.25</v>
      </c>
      <c r="H71" s="19">
        <v>-0.25</v>
      </c>
      <c r="I71" s="19">
        <v>-0.25</v>
      </c>
      <c r="K71" s="17" t="s">
        <v>72</v>
      </c>
      <c r="L71" s="19">
        <v>-0.25</v>
      </c>
      <c r="M71">
        <f>(L70+L71)/2</f>
        <v>-0.125</v>
      </c>
      <c r="N71">
        <f t="shared" si="0"/>
        <v>-0.125</v>
      </c>
      <c r="P71" s="1" t="s">
        <v>70</v>
      </c>
      <c r="Q71">
        <f>N73-N72</f>
        <v>0.24999999999999992</v>
      </c>
      <c r="R71">
        <f t="shared" si="1"/>
        <v>7.6923076923076898</v>
      </c>
    </row>
    <row r="72" spans="1:18">
      <c r="A72" s="19" t="s">
        <v>71</v>
      </c>
      <c r="B72" s="19">
        <v>-0.24999999999999992</v>
      </c>
      <c r="C72" s="19">
        <v>0</v>
      </c>
      <c r="D72" s="19">
        <v>65535</v>
      </c>
      <c r="E72" s="19" t="e">
        <v>#NUM!</v>
      </c>
      <c r="F72" s="19">
        <v>-0.24999999999999992</v>
      </c>
      <c r="G72" s="19">
        <v>-0.24999999999999992</v>
      </c>
      <c r="H72" s="19">
        <v>-0.24999999999999992</v>
      </c>
      <c r="I72" s="19">
        <v>-0.24999999999999992</v>
      </c>
      <c r="K72" s="17" t="s">
        <v>71</v>
      </c>
      <c r="L72" s="19">
        <v>-0.24999999999999992</v>
      </c>
      <c r="M72">
        <f>(L72+L73)/2</f>
        <v>-0.12499999999999996</v>
      </c>
      <c r="N72">
        <f t="shared" si="0"/>
        <v>-0.12499999999999996</v>
      </c>
      <c r="P72" s="1" t="s">
        <v>50</v>
      </c>
      <c r="Q72">
        <f>N75-N74</f>
        <v>0.74999999999999989</v>
      </c>
      <c r="R72">
        <f t="shared" si="1"/>
        <v>23.076923076923073</v>
      </c>
    </row>
    <row r="73" spans="1:18">
      <c r="A73" s="19" t="s">
        <v>69</v>
      </c>
      <c r="B73" s="19">
        <v>0</v>
      </c>
      <c r="C73" s="19">
        <v>0</v>
      </c>
      <c r="D73" s="19">
        <v>65535</v>
      </c>
      <c r="E73" s="19" t="e">
        <v>#NUM!</v>
      </c>
      <c r="F73" s="19">
        <v>0</v>
      </c>
      <c r="G73" s="19">
        <v>0</v>
      </c>
      <c r="H73" s="19">
        <v>0</v>
      </c>
      <c r="I73" s="19">
        <v>0</v>
      </c>
      <c r="K73" s="17" t="s">
        <v>69</v>
      </c>
      <c r="L73" s="19">
        <v>0</v>
      </c>
      <c r="M73">
        <f>(L72+L73)/2</f>
        <v>-0.12499999999999996</v>
      </c>
      <c r="N73">
        <f t="shared" si="0"/>
        <v>0.12499999999999996</v>
      </c>
      <c r="P73" s="1" t="s">
        <v>47</v>
      </c>
      <c r="Q73">
        <f>N76-N77</f>
        <v>0.24999999999999983</v>
      </c>
      <c r="R73">
        <f t="shared" si="1"/>
        <v>7.6923076923076872</v>
      </c>
    </row>
    <row r="74" spans="1:18">
      <c r="A74" s="19" t="s">
        <v>68</v>
      </c>
      <c r="B74" s="19">
        <v>-0.74999999999999989</v>
      </c>
      <c r="C74" s="19">
        <v>0</v>
      </c>
      <c r="D74" s="19">
        <v>65535</v>
      </c>
      <c r="E74" s="19" t="e">
        <v>#NUM!</v>
      </c>
      <c r="F74" s="19">
        <v>-0.74999999999999989</v>
      </c>
      <c r="G74" s="19">
        <v>-0.74999999999999989</v>
      </c>
      <c r="H74" s="19">
        <v>-0.74999999999999989</v>
      </c>
      <c r="I74" s="19">
        <v>-0.74999999999999989</v>
      </c>
      <c r="K74" s="17" t="s">
        <v>68</v>
      </c>
      <c r="L74" s="19">
        <v>-0.74999999999999989</v>
      </c>
      <c r="M74">
        <f>(L74+L75)/2</f>
        <v>-0.37499999999999994</v>
      </c>
      <c r="N74">
        <f t="shared" si="0"/>
        <v>-0.37499999999999994</v>
      </c>
      <c r="P74" s="1" t="s">
        <v>44</v>
      </c>
      <c r="Q74">
        <f>N79-N78</f>
        <v>0.25000000000000017</v>
      </c>
      <c r="R74">
        <f t="shared" si="1"/>
        <v>7.692307692307697</v>
      </c>
    </row>
    <row r="75" spans="1:18">
      <c r="A75" s="19" t="s">
        <v>67</v>
      </c>
      <c r="B75" s="19">
        <v>0</v>
      </c>
      <c r="C75" s="19">
        <v>0</v>
      </c>
      <c r="D75" s="19">
        <v>65535</v>
      </c>
      <c r="E75" s="19" t="e">
        <v>#NUM!</v>
      </c>
      <c r="F75" s="19">
        <v>0</v>
      </c>
      <c r="G75" s="19">
        <v>0</v>
      </c>
      <c r="H75" s="19">
        <v>0</v>
      </c>
      <c r="I75" s="19">
        <v>0</v>
      </c>
      <c r="K75" s="17" t="s">
        <v>67</v>
      </c>
      <c r="L75" s="19">
        <v>0</v>
      </c>
      <c r="M75">
        <f>(L74+L75)/2</f>
        <v>-0.37499999999999994</v>
      </c>
      <c r="N75">
        <f t="shared" si="0"/>
        <v>0.37499999999999994</v>
      </c>
      <c r="P75" s="1" t="s">
        <v>43</v>
      </c>
      <c r="Q75">
        <f>N80-N81</f>
        <v>1.25</v>
      </c>
      <c r="R75">
        <f t="shared" si="1"/>
        <v>38.461538461538467</v>
      </c>
    </row>
    <row r="76" spans="1:18">
      <c r="A76" s="19" t="s">
        <v>66</v>
      </c>
      <c r="B76" s="19">
        <v>0.24999999999999983</v>
      </c>
      <c r="C76" s="19">
        <v>0</v>
      </c>
      <c r="D76" s="19">
        <v>65535</v>
      </c>
      <c r="E76" s="19" t="e">
        <v>#NUM!</v>
      </c>
      <c r="F76" s="19">
        <v>0.24999999999999983</v>
      </c>
      <c r="G76" s="19">
        <v>0.24999999999999983</v>
      </c>
      <c r="H76" s="19">
        <v>0.24999999999999983</v>
      </c>
      <c r="I76" s="19">
        <v>0.24999999999999983</v>
      </c>
      <c r="K76" s="17" t="s">
        <v>66</v>
      </c>
      <c r="L76" s="19">
        <v>0.24999999999999983</v>
      </c>
      <c r="M76">
        <f>(L76+L77)/2</f>
        <v>0.12499999999999992</v>
      </c>
      <c r="N76">
        <f t="shared" si="0"/>
        <v>0.12499999999999992</v>
      </c>
      <c r="P76" s="1" t="s">
        <v>40</v>
      </c>
      <c r="Q76">
        <f>N83-N82</f>
        <v>0.25</v>
      </c>
      <c r="R76">
        <f t="shared" si="1"/>
        <v>7.6923076923076925</v>
      </c>
    </row>
    <row r="77" spans="1:18">
      <c r="A77" s="19" t="s">
        <v>65</v>
      </c>
      <c r="B77" s="19">
        <v>0</v>
      </c>
      <c r="C77" s="19">
        <v>0</v>
      </c>
      <c r="D77" s="19">
        <v>65535</v>
      </c>
      <c r="E77" s="19" t="e">
        <v>#NUM!</v>
      </c>
      <c r="F77" s="19">
        <v>0</v>
      </c>
      <c r="G77" s="19">
        <v>0</v>
      </c>
      <c r="H77" s="19">
        <v>0</v>
      </c>
      <c r="I77" s="19">
        <v>0</v>
      </c>
      <c r="K77" s="17" t="s">
        <v>65</v>
      </c>
      <c r="L77" s="19">
        <v>0</v>
      </c>
      <c r="M77">
        <f>(L76+L77)/2</f>
        <v>0.12499999999999992</v>
      </c>
      <c r="N77">
        <f t="shared" si="0"/>
        <v>-0.12499999999999992</v>
      </c>
    </row>
    <row r="78" spans="1:18">
      <c r="A78" s="19" t="s">
        <v>61</v>
      </c>
      <c r="B78" s="19">
        <v>-0.25000000000000017</v>
      </c>
      <c r="C78" s="19">
        <v>0</v>
      </c>
      <c r="D78" s="19">
        <v>65535</v>
      </c>
      <c r="E78" s="19" t="e">
        <v>#NUM!</v>
      </c>
      <c r="F78" s="19">
        <v>-0.25000000000000017</v>
      </c>
      <c r="G78" s="19">
        <v>-0.25000000000000017</v>
      </c>
      <c r="H78" s="19">
        <v>-0.25000000000000017</v>
      </c>
      <c r="I78" s="19">
        <v>-0.25000000000000017</v>
      </c>
      <c r="K78" s="17" t="s">
        <v>61</v>
      </c>
      <c r="L78" s="19">
        <v>-0.25000000000000017</v>
      </c>
      <c r="M78">
        <f>(L78+L79)/2</f>
        <v>-0.12500000000000008</v>
      </c>
      <c r="N78">
        <f t="shared" si="0"/>
        <v>-0.12500000000000008</v>
      </c>
    </row>
    <row r="79" spans="1:18">
      <c r="A79" s="19" t="s">
        <v>64</v>
      </c>
      <c r="B79" s="19">
        <v>0</v>
      </c>
      <c r="C79" s="19">
        <v>0</v>
      </c>
      <c r="D79" s="19">
        <v>65535</v>
      </c>
      <c r="E79" s="19" t="e">
        <v>#NUM!</v>
      </c>
      <c r="F79" s="19">
        <v>0</v>
      </c>
      <c r="G79" s="19">
        <v>0</v>
      </c>
      <c r="H79" s="19">
        <v>0</v>
      </c>
      <c r="I79" s="19">
        <v>0</v>
      </c>
      <c r="K79" s="17" t="s">
        <v>64</v>
      </c>
      <c r="L79" s="19">
        <v>0</v>
      </c>
      <c r="M79">
        <f>(L78+L79)/2</f>
        <v>-0.12500000000000008</v>
      </c>
      <c r="N79">
        <f t="shared" si="0"/>
        <v>0.12500000000000008</v>
      </c>
    </row>
    <row r="80" spans="1:18">
      <c r="A80" s="19" t="s">
        <v>63</v>
      </c>
      <c r="B80" s="19">
        <v>1.25</v>
      </c>
      <c r="C80" s="19">
        <v>0</v>
      </c>
      <c r="D80" s="19">
        <v>65535</v>
      </c>
      <c r="E80" s="19" t="e">
        <v>#NUM!</v>
      </c>
      <c r="F80" s="19">
        <v>1.25</v>
      </c>
      <c r="G80" s="19">
        <v>1.25</v>
      </c>
      <c r="H80" s="19">
        <v>1.25</v>
      </c>
      <c r="I80" s="19">
        <v>1.25</v>
      </c>
      <c r="K80" s="17" t="s">
        <v>63</v>
      </c>
      <c r="L80" s="19">
        <v>1.25</v>
      </c>
      <c r="M80">
        <f>(L80+L81)/2</f>
        <v>0.625</v>
      </c>
      <c r="N80">
        <f t="shared" si="0"/>
        <v>0.625</v>
      </c>
    </row>
    <row r="81" spans="1:19">
      <c r="A81" s="19" t="s">
        <v>62</v>
      </c>
      <c r="B81" s="19">
        <v>0</v>
      </c>
      <c r="C81" s="19">
        <v>0</v>
      </c>
      <c r="D81" s="19">
        <v>65535</v>
      </c>
      <c r="E81" s="19" t="e">
        <v>#NUM!</v>
      </c>
      <c r="F81" s="19">
        <v>0</v>
      </c>
      <c r="G81" s="19">
        <v>0</v>
      </c>
      <c r="H81" s="19">
        <v>0</v>
      </c>
      <c r="I81" s="19">
        <v>0</v>
      </c>
      <c r="K81" s="17" t="s">
        <v>62</v>
      </c>
      <c r="L81" s="19">
        <v>0</v>
      </c>
      <c r="M81">
        <f>(L80+L81)/2</f>
        <v>0.625</v>
      </c>
      <c r="N81">
        <f t="shared" si="0"/>
        <v>-0.625</v>
      </c>
    </row>
    <row r="82" spans="1:19">
      <c r="A82" s="19" t="s">
        <v>61</v>
      </c>
      <c r="B82" s="19">
        <v>-0.25</v>
      </c>
      <c r="C82" s="19">
        <v>0</v>
      </c>
      <c r="D82" s="19">
        <v>65535</v>
      </c>
      <c r="E82" s="19" t="e">
        <v>#NUM!</v>
      </c>
      <c r="F82" s="19">
        <v>-0.25</v>
      </c>
      <c r="G82" s="19">
        <v>-0.25</v>
      </c>
      <c r="H82" s="19">
        <v>-0.25</v>
      </c>
      <c r="I82" s="19">
        <v>-0.25</v>
      </c>
      <c r="K82" s="17" t="s">
        <v>61</v>
      </c>
      <c r="L82" s="19">
        <v>-0.25</v>
      </c>
      <c r="M82">
        <f>(L82+L83)/2</f>
        <v>-0.125</v>
      </c>
      <c r="N82">
        <f t="shared" si="0"/>
        <v>-0.125</v>
      </c>
    </row>
    <row r="83" spans="1:19" ht="14.25" thickBot="1">
      <c r="A83" s="18" t="s">
        <v>64</v>
      </c>
      <c r="B83" s="18">
        <v>0</v>
      </c>
      <c r="C83" s="18">
        <v>0</v>
      </c>
      <c r="D83" s="18">
        <v>65535</v>
      </c>
      <c r="E83" s="18" t="e">
        <v>#NUM!</v>
      </c>
      <c r="F83" s="18">
        <v>0</v>
      </c>
      <c r="G83" s="18">
        <v>0</v>
      </c>
      <c r="H83" s="18">
        <v>0</v>
      </c>
      <c r="I83" s="18">
        <v>0</v>
      </c>
      <c r="K83" s="17" t="s">
        <v>64</v>
      </c>
      <c r="L83" s="19">
        <v>0</v>
      </c>
      <c r="M83">
        <f>(L82+L83)/2</f>
        <v>-0.125</v>
      </c>
      <c r="N83">
        <f t="shared" si="0"/>
        <v>0.125</v>
      </c>
    </row>
    <row r="87" spans="1:19">
      <c r="A87" t="s">
        <v>320</v>
      </c>
      <c r="S87" t="s">
        <v>321</v>
      </c>
    </row>
    <row r="88" spans="1:19">
      <c r="A88" t="s">
        <v>77</v>
      </c>
    </row>
    <row r="89" spans="1:19">
      <c r="A89" t="s">
        <v>76</v>
      </c>
    </row>
    <row r="91" spans="1:19">
      <c r="A91" s="16" t="s">
        <v>75</v>
      </c>
      <c r="B91" s="16" t="s">
        <v>74</v>
      </c>
      <c r="C91" s="1" t="s">
        <v>56</v>
      </c>
      <c r="D91" s="1" t="s">
        <v>53</v>
      </c>
      <c r="E91" s="1" t="s">
        <v>50</v>
      </c>
      <c r="F91" s="1" t="s">
        <v>47</v>
      </c>
      <c r="G91" s="1" t="s">
        <v>44</v>
      </c>
      <c r="H91" s="1" t="s">
        <v>43</v>
      </c>
      <c r="I91" s="1" t="s">
        <v>40</v>
      </c>
    </row>
    <row r="92" spans="1:19">
      <c r="A92" s="1" t="s">
        <v>56</v>
      </c>
      <c r="B92" s="17" t="s">
        <v>73</v>
      </c>
      <c r="C92">
        <v>0.125</v>
      </c>
    </row>
    <row r="93" spans="1:19">
      <c r="A93" s="1" t="s">
        <v>56</v>
      </c>
      <c r="B93" s="17" t="s">
        <v>72</v>
      </c>
      <c r="C93">
        <v>-0.125</v>
      </c>
    </row>
    <row r="94" spans="1:19">
      <c r="A94" s="1" t="s">
        <v>70</v>
      </c>
      <c r="B94" s="17" t="s">
        <v>71</v>
      </c>
      <c r="D94">
        <v>-0.12499999999999996</v>
      </c>
    </row>
    <row r="95" spans="1:19">
      <c r="A95" s="1" t="s">
        <v>70</v>
      </c>
      <c r="B95" s="17" t="s">
        <v>69</v>
      </c>
      <c r="D95">
        <v>0.12499999999999996</v>
      </c>
    </row>
    <row r="96" spans="1:19">
      <c r="A96" s="1" t="s">
        <v>50</v>
      </c>
      <c r="B96" s="17" t="s">
        <v>68</v>
      </c>
      <c r="E96">
        <v>-0.375</v>
      </c>
    </row>
    <row r="97" spans="1:9">
      <c r="A97" s="1" t="s">
        <v>50</v>
      </c>
      <c r="B97" s="17" t="s">
        <v>67</v>
      </c>
      <c r="E97">
        <v>0.375</v>
      </c>
    </row>
    <row r="98" spans="1:9">
      <c r="A98" s="1" t="s">
        <v>47</v>
      </c>
      <c r="B98" s="17" t="s">
        <v>66</v>
      </c>
      <c r="F98">
        <v>0.125</v>
      </c>
    </row>
    <row r="99" spans="1:9">
      <c r="A99" s="1" t="s">
        <v>47</v>
      </c>
      <c r="B99" s="17" t="s">
        <v>65</v>
      </c>
      <c r="F99">
        <v>-0.125</v>
      </c>
    </row>
    <row r="100" spans="1:9">
      <c r="A100" s="1" t="s">
        <v>44</v>
      </c>
      <c r="B100" s="17" t="s">
        <v>61</v>
      </c>
      <c r="G100">
        <v>-0.125</v>
      </c>
    </row>
    <row r="101" spans="1:9">
      <c r="A101" s="1" t="s">
        <v>44</v>
      </c>
      <c r="B101" s="17" t="s">
        <v>64</v>
      </c>
      <c r="G101">
        <v>0.125</v>
      </c>
    </row>
    <row r="102" spans="1:9">
      <c r="A102" s="1" t="s">
        <v>43</v>
      </c>
      <c r="B102" s="17" t="s">
        <v>63</v>
      </c>
      <c r="H102">
        <v>0.625</v>
      </c>
    </row>
    <row r="103" spans="1:9">
      <c r="A103" s="1" t="s">
        <v>43</v>
      </c>
      <c r="B103" s="17" t="s">
        <v>62</v>
      </c>
      <c r="H103">
        <v>-0.625</v>
      </c>
    </row>
    <row r="104" spans="1:9">
      <c r="A104" s="1" t="s">
        <v>40</v>
      </c>
      <c r="B104" s="17" t="s">
        <v>61</v>
      </c>
      <c r="I104">
        <v>-0.125</v>
      </c>
    </row>
    <row r="105" spans="1:9">
      <c r="A105" s="1" t="s">
        <v>40</v>
      </c>
      <c r="B105" s="17" t="s">
        <v>38</v>
      </c>
      <c r="I105">
        <v>0.125</v>
      </c>
    </row>
    <row r="110" spans="1:9">
      <c r="A110" t="s">
        <v>319</v>
      </c>
    </row>
    <row r="112" spans="1:9">
      <c r="A112" t="s">
        <v>60</v>
      </c>
    </row>
    <row r="113" spans="1:4">
      <c r="A113" s="55"/>
      <c r="B113" s="26" t="s">
        <v>59</v>
      </c>
      <c r="C113" s="26" t="s">
        <v>58</v>
      </c>
      <c r="D113" s="26" t="s">
        <v>57</v>
      </c>
    </row>
    <row r="114" spans="1:4">
      <c r="A114" s="26" t="s">
        <v>56</v>
      </c>
      <c r="B114" s="5" t="s">
        <v>55</v>
      </c>
      <c r="C114" s="23" t="s">
        <v>54</v>
      </c>
      <c r="D114" s="23">
        <v>3</v>
      </c>
    </row>
    <row r="115" spans="1:4">
      <c r="A115" s="66" t="s">
        <v>53</v>
      </c>
      <c r="B115" s="23" t="s">
        <v>52</v>
      </c>
      <c r="C115" s="5" t="s">
        <v>51</v>
      </c>
      <c r="D115" s="23">
        <v>3</v>
      </c>
    </row>
    <row r="116" spans="1:4">
      <c r="A116" s="26" t="s">
        <v>50</v>
      </c>
      <c r="B116" s="23" t="s">
        <v>49</v>
      </c>
      <c r="C116" s="5" t="s">
        <v>48</v>
      </c>
      <c r="D116" s="23">
        <v>2</v>
      </c>
    </row>
    <row r="117" spans="1:4">
      <c r="A117" s="26" t="s">
        <v>47</v>
      </c>
      <c r="B117" s="5" t="s">
        <v>46</v>
      </c>
      <c r="C117" s="23" t="s">
        <v>45</v>
      </c>
      <c r="D117" s="23">
        <v>3</v>
      </c>
    </row>
    <row r="118" spans="1:4">
      <c r="A118" s="26" t="s">
        <v>44</v>
      </c>
      <c r="B118" s="23" t="s">
        <v>39</v>
      </c>
      <c r="C118" s="5" t="s">
        <v>38</v>
      </c>
      <c r="D118" s="23">
        <v>3</v>
      </c>
    </row>
    <row r="119" spans="1:4">
      <c r="A119" s="26" t="s">
        <v>43</v>
      </c>
      <c r="B119" s="65" t="s">
        <v>42</v>
      </c>
      <c r="C119" s="64" t="s">
        <v>41</v>
      </c>
      <c r="D119" s="23">
        <v>1</v>
      </c>
    </row>
    <row r="120" spans="1:4">
      <c r="A120" s="26" t="s">
        <v>40</v>
      </c>
      <c r="B120" s="56" t="s">
        <v>39</v>
      </c>
      <c r="C120" s="57" t="s">
        <v>38</v>
      </c>
      <c r="D120" s="23">
        <v>3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V100"/>
  <sheetViews>
    <sheetView workbookViewId="0"/>
  </sheetViews>
  <sheetFormatPr defaultRowHeight="13.5"/>
  <cols>
    <col min="3" max="3" width="9.25" bestFit="1" customWidth="1"/>
    <col min="4" max="17" width="9.125" bestFit="1" customWidth="1"/>
    <col min="18" max="18" width="3.125" customWidth="1"/>
    <col min="20" max="21" width="13.125" customWidth="1"/>
  </cols>
  <sheetData>
    <row r="2" spans="1:22">
      <c r="A2" t="s">
        <v>308</v>
      </c>
    </row>
    <row r="3" spans="1:22">
      <c r="A3" t="s">
        <v>233</v>
      </c>
    </row>
    <row r="5" spans="1:22">
      <c r="A5" t="s">
        <v>234</v>
      </c>
      <c r="E5" t="s">
        <v>14</v>
      </c>
    </row>
    <row r="6" spans="1:22" ht="14.25" thickBot="1">
      <c r="A6" s="2" t="s">
        <v>17</v>
      </c>
      <c r="B6" s="2" t="s">
        <v>18</v>
      </c>
      <c r="C6" s="2" t="s">
        <v>0</v>
      </c>
      <c r="D6" s="2" t="s">
        <v>1</v>
      </c>
      <c r="E6" s="2" t="s">
        <v>228</v>
      </c>
      <c r="F6" s="2" t="s">
        <v>227</v>
      </c>
      <c r="G6" s="2" t="s">
        <v>226</v>
      </c>
      <c r="H6" s="2" t="s">
        <v>225</v>
      </c>
      <c r="I6" s="2" t="s">
        <v>224</v>
      </c>
      <c r="J6" s="2" t="s">
        <v>223</v>
      </c>
      <c r="K6" s="2" t="s">
        <v>222</v>
      </c>
      <c r="L6" s="2" t="s">
        <v>261</v>
      </c>
      <c r="M6" s="2" t="s">
        <v>262</v>
      </c>
      <c r="N6" s="2" t="s">
        <v>263</v>
      </c>
      <c r="O6" s="2" t="s">
        <v>264</v>
      </c>
      <c r="P6" s="2" t="s">
        <v>265</v>
      </c>
      <c r="R6" s="26"/>
      <c r="S6" s="26" t="s">
        <v>300</v>
      </c>
      <c r="T6" s="26" t="s">
        <v>274</v>
      </c>
      <c r="U6" s="26" t="s">
        <v>275</v>
      </c>
      <c r="V6" s="41" t="s">
        <v>273</v>
      </c>
    </row>
    <row r="7" spans="1:22" ht="14.25" thickBot="1">
      <c r="A7" s="2"/>
      <c r="B7" s="2"/>
      <c r="C7" s="2"/>
      <c r="D7" s="8"/>
      <c r="E7" s="29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30">
        <v>11</v>
      </c>
      <c r="P7" s="31">
        <v>12</v>
      </c>
      <c r="R7" s="51">
        <v>1</v>
      </c>
      <c r="S7" s="51" t="s">
        <v>228</v>
      </c>
      <c r="T7" s="52">
        <f>E17</f>
        <v>17806.444444444445</v>
      </c>
      <c r="U7" s="52">
        <f t="shared" ref="U7:U14" si="0">T7</f>
        <v>17806.444444444445</v>
      </c>
      <c r="V7" s="42">
        <f>U7-T7</f>
        <v>0</v>
      </c>
    </row>
    <row r="8" spans="1:22">
      <c r="A8">
        <v>3654</v>
      </c>
      <c r="B8" t="s">
        <v>200</v>
      </c>
      <c r="C8" s="28">
        <v>284931</v>
      </c>
      <c r="D8" s="28">
        <v>519</v>
      </c>
      <c r="E8" s="28">
        <v>22509</v>
      </c>
      <c r="F8" s="28">
        <v>20862</v>
      </c>
      <c r="G8" s="28">
        <v>34038</v>
      </c>
      <c r="H8" s="28">
        <v>31293</v>
      </c>
      <c r="I8" s="28">
        <v>26352</v>
      </c>
      <c r="J8" s="28">
        <v>15372</v>
      </c>
      <c r="K8" s="28">
        <v>17019</v>
      </c>
      <c r="L8" s="28">
        <v>12627</v>
      </c>
      <c r="M8">
        <v>21411</v>
      </c>
      <c r="N8">
        <v>24705</v>
      </c>
      <c r="O8">
        <v>18117</v>
      </c>
      <c r="P8">
        <v>24156</v>
      </c>
      <c r="R8" s="51">
        <v>2</v>
      </c>
      <c r="S8" s="51" t="s">
        <v>227</v>
      </c>
      <c r="T8" s="52">
        <f>F17</f>
        <v>17717.333333333332</v>
      </c>
      <c r="U8" s="52">
        <f t="shared" si="0"/>
        <v>17717.333333333332</v>
      </c>
      <c r="V8" s="42">
        <f t="shared" ref="V8:V18" si="1">U8-T8</f>
        <v>0</v>
      </c>
    </row>
    <row r="9" spans="1:22">
      <c r="A9">
        <v>3291</v>
      </c>
      <c r="B9" t="s">
        <v>148</v>
      </c>
      <c r="C9" s="28">
        <v>454589</v>
      </c>
      <c r="D9" s="28">
        <v>911</v>
      </c>
      <c r="E9" s="28">
        <v>43413</v>
      </c>
      <c r="F9" s="28">
        <v>57385</v>
      </c>
      <c r="G9" s="28">
        <v>56886</v>
      </c>
      <c r="H9" s="28">
        <v>47904</v>
      </c>
      <c r="I9" s="28">
        <v>43413</v>
      </c>
      <c r="J9" s="28">
        <v>30938</v>
      </c>
      <c r="K9" s="28">
        <v>23952</v>
      </c>
      <c r="L9" s="28">
        <v>17465</v>
      </c>
      <c r="M9">
        <v>44411</v>
      </c>
      <c r="N9">
        <v>34930</v>
      </c>
      <c r="O9">
        <v>36427</v>
      </c>
      <c r="P9">
        <v>30439</v>
      </c>
      <c r="R9" s="51">
        <v>3</v>
      </c>
      <c r="S9" s="51" t="s">
        <v>226</v>
      </c>
      <c r="T9" s="53">
        <f>G17</f>
        <v>19053.666666666668</v>
      </c>
      <c r="U9" s="52">
        <f t="shared" si="0"/>
        <v>19053.666666666668</v>
      </c>
      <c r="V9" s="42">
        <f t="shared" si="1"/>
        <v>0</v>
      </c>
    </row>
    <row r="10" spans="1:22">
      <c r="A10">
        <v>3562</v>
      </c>
      <c r="B10" t="s">
        <v>202</v>
      </c>
      <c r="C10" s="28">
        <v>310881</v>
      </c>
      <c r="D10" s="28">
        <v>519</v>
      </c>
      <c r="E10" s="28">
        <v>32945</v>
      </c>
      <c r="F10" s="28">
        <v>22163</v>
      </c>
      <c r="G10" s="28">
        <v>20366</v>
      </c>
      <c r="H10" s="28">
        <v>40133</v>
      </c>
      <c r="I10" s="28">
        <v>25158</v>
      </c>
      <c r="J10" s="28">
        <v>17371</v>
      </c>
      <c r="K10" s="28">
        <v>31747</v>
      </c>
      <c r="L10" s="28">
        <v>28153</v>
      </c>
      <c r="M10">
        <v>19168</v>
      </c>
      <c r="N10">
        <v>34143</v>
      </c>
      <c r="O10">
        <v>28752</v>
      </c>
      <c r="P10">
        <v>32945</v>
      </c>
      <c r="R10" s="51">
        <v>4</v>
      </c>
      <c r="S10" s="51" t="s">
        <v>225</v>
      </c>
      <c r="T10" s="53">
        <f>H17</f>
        <v>19231.666666666668</v>
      </c>
      <c r="U10" s="52">
        <f t="shared" si="0"/>
        <v>19231.666666666668</v>
      </c>
      <c r="V10" s="42">
        <f t="shared" si="1"/>
        <v>0</v>
      </c>
    </row>
    <row r="11" spans="1:22">
      <c r="A11">
        <v>9018</v>
      </c>
      <c r="B11" t="s">
        <v>214</v>
      </c>
      <c r="C11" s="28">
        <v>109251</v>
      </c>
      <c r="D11" s="28">
        <v>199</v>
      </c>
      <c r="E11" s="28">
        <v>4392</v>
      </c>
      <c r="F11" s="28">
        <v>4941</v>
      </c>
      <c r="G11" s="28">
        <v>6039</v>
      </c>
      <c r="H11" s="28">
        <v>11529</v>
      </c>
      <c r="I11" s="28">
        <v>7686</v>
      </c>
      <c r="J11" s="28">
        <v>9333</v>
      </c>
      <c r="K11" s="28">
        <v>14274</v>
      </c>
      <c r="L11" s="28">
        <v>13176</v>
      </c>
      <c r="M11">
        <v>4392</v>
      </c>
      <c r="N11">
        <v>14823</v>
      </c>
      <c r="O11">
        <v>4941</v>
      </c>
      <c r="P11">
        <v>6588</v>
      </c>
      <c r="R11" s="51">
        <v>5</v>
      </c>
      <c r="S11" s="51" t="s">
        <v>224</v>
      </c>
      <c r="T11" s="53">
        <f>I17</f>
        <v>16919.111111111109</v>
      </c>
      <c r="U11" s="52">
        <f t="shared" si="0"/>
        <v>16919.111111111109</v>
      </c>
      <c r="V11" s="42">
        <f t="shared" si="1"/>
        <v>0</v>
      </c>
    </row>
    <row r="12" spans="1:22">
      <c r="A12">
        <v>4608</v>
      </c>
      <c r="B12" t="s">
        <v>217</v>
      </c>
      <c r="C12" s="28">
        <v>255773</v>
      </c>
      <c r="D12" s="28">
        <v>427</v>
      </c>
      <c r="E12" s="28">
        <v>17970</v>
      </c>
      <c r="F12" s="28">
        <v>23361</v>
      </c>
      <c r="G12" s="28">
        <v>16772</v>
      </c>
      <c r="H12" s="28">
        <v>17371</v>
      </c>
      <c r="I12" s="28">
        <v>18569</v>
      </c>
      <c r="J12" s="28">
        <v>21564</v>
      </c>
      <c r="K12" s="28">
        <v>19767</v>
      </c>
      <c r="L12" s="28">
        <v>17371</v>
      </c>
      <c r="M12">
        <v>25757</v>
      </c>
      <c r="N12">
        <v>16772</v>
      </c>
      <c r="O12">
        <v>23361</v>
      </c>
      <c r="P12">
        <v>24559</v>
      </c>
      <c r="R12" s="51">
        <v>6</v>
      </c>
      <c r="S12" s="51" t="s">
        <v>223</v>
      </c>
      <c r="T12" s="52">
        <f>J17</f>
        <v>15577.222222222223</v>
      </c>
      <c r="U12" s="52">
        <f t="shared" si="0"/>
        <v>15577.222222222223</v>
      </c>
      <c r="V12" s="42">
        <f t="shared" si="1"/>
        <v>0</v>
      </c>
    </row>
    <row r="13" spans="1:22">
      <c r="A13">
        <v>4735</v>
      </c>
      <c r="B13" t="s">
        <v>164</v>
      </c>
      <c r="C13" s="28">
        <v>59841</v>
      </c>
      <c r="D13" s="28">
        <v>109</v>
      </c>
      <c r="E13" s="28">
        <v>3843</v>
      </c>
      <c r="F13" s="28">
        <v>6039</v>
      </c>
      <c r="G13" s="28">
        <v>3294</v>
      </c>
      <c r="H13" s="28">
        <v>2745</v>
      </c>
      <c r="I13" s="28">
        <v>4941</v>
      </c>
      <c r="J13" s="28">
        <v>11529</v>
      </c>
      <c r="K13" s="28">
        <v>6039</v>
      </c>
      <c r="L13" s="28">
        <v>7686</v>
      </c>
      <c r="M13">
        <v>4392</v>
      </c>
      <c r="N13">
        <v>6039</v>
      </c>
      <c r="O13">
        <v>3294</v>
      </c>
      <c r="P13">
        <v>4392</v>
      </c>
      <c r="R13" s="51">
        <v>7</v>
      </c>
      <c r="S13" s="51" t="s">
        <v>222</v>
      </c>
      <c r="T13" s="52">
        <f>K17</f>
        <v>15849.333333333334</v>
      </c>
      <c r="U13" s="52">
        <f t="shared" si="0"/>
        <v>15849.333333333334</v>
      </c>
      <c r="V13" s="42">
        <f t="shared" si="1"/>
        <v>0</v>
      </c>
    </row>
    <row r="14" spans="1:22">
      <c r="A14">
        <v>4578</v>
      </c>
      <c r="B14" t="s">
        <v>191</v>
      </c>
      <c r="C14" s="28">
        <v>96075</v>
      </c>
      <c r="D14" s="28">
        <v>175</v>
      </c>
      <c r="E14" s="28">
        <v>4941</v>
      </c>
      <c r="F14" s="28">
        <v>4392</v>
      </c>
      <c r="G14" s="28">
        <v>12627</v>
      </c>
      <c r="H14" s="28">
        <v>6039</v>
      </c>
      <c r="I14" s="28">
        <v>5490</v>
      </c>
      <c r="J14" s="28">
        <v>10431</v>
      </c>
      <c r="K14" s="28">
        <v>8235</v>
      </c>
      <c r="L14" s="28">
        <v>9882</v>
      </c>
      <c r="M14">
        <v>7686</v>
      </c>
      <c r="N14">
        <v>11529</v>
      </c>
      <c r="O14">
        <v>12627</v>
      </c>
      <c r="P14">
        <v>9882</v>
      </c>
      <c r="R14" s="51">
        <v>8</v>
      </c>
      <c r="S14" s="51" t="s">
        <v>261</v>
      </c>
      <c r="T14" s="52">
        <f>L17</f>
        <v>13182</v>
      </c>
      <c r="U14" s="52">
        <f t="shared" si="0"/>
        <v>13182</v>
      </c>
      <c r="V14" s="42">
        <f t="shared" si="1"/>
        <v>0</v>
      </c>
    </row>
    <row r="15" spans="1:22">
      <c r="A15">
        <v>1578</v>
      </c>
      <c r="B15" t="s">
        <v>127</v>
      </c>
      <c r="C15" s="28">
        <v>19168</v>
      </c>
      <c r="D15" s="28">
        <v>32</v>
      </c>
      <c r="E15" s="28">
        <v>599</v>
      </c>
      <c r="F15" s="28">
        <v>0</v>
      </c>
      <c r="G15" s="28">
        <v>599</v>
      </c>
      <c r="H15" s="28">
        <v>1797</v>
      </c>
      <c r="I15" s="28">
        <v>4193</v>
      </c>
      <c r="J15" s="28">
        <v>599</v>
      </c>
      <c r="K15" s="28">
        <v>2396</v>
      </c>
      <c r="L15" s="28">
        <v>2396</v>
      </c>
      <c r="M15">
        <v>599</v>
      </c>
      <c r="N15">
        <v>599</v>
      </c>
      <c r="O15">
        <v>1198</v>
      </c>
      <c r="P15">
        <v>1797</v>
      </c>
      <c r="R15" s="51">
        <v>9</v>
      </c>
      <c r="S15" s="51" t="s">
        <v>262</v>
      </c>
      <c r="T15" s="54">
        <f>R15*$A$47+$B$47</f>
        <v>14002</v>
      </c>
      <c r="U15" s="52">
        <f>M18</f>
        <v>16580.777777777777</v>
      </c>
      <c r="V15" s="42">
        <f t="shared" si="1"/>
        <v>2578.7777777777774</v>
      </c>
    </row>
    <row r="16" spans="1:22">
      <c r="A16">
        <v>2586</v>
      </c>
      <c r="B16" t="s">
        <v>165</v>
      </c>
      <c r="C16" s="28">
        <v>259128</v>
      </c>
      <c r="D16" s="28">
        <v>472</v>
      </c>
      <c r="E16" s="28">
        <v>29646</v>
      </c>
      <c r="F16" s="28">
        <v>20313</v>
      </c>
      <c r="G16" s="28">
        <v>20862</v>
      </c>
      <c r="H16" s="28">
        <v>14274</v>
      </c>
      <c r="I16" s="28">
        <v>16470</v>
      </c>
      <c r="J16" s="28">
        <v>23058</v>
      </c>
      <c r="K16" s="28">
        <v>19215</v>
      </c>
      <c r="L16" s="28">
        <v>9882</v>
      </c>
      <c r="M16">
        <v>21411</v>
      </c>
      <c r="N16">
        <v>24705</v>
      </c>
      <c r="O16">
        <v>26352</v>
      </c>
      <c r="P16">
        <v>27999</v>
      </c>
      <c r="R16" s="51">
        <v>10</v>
      </c>
      <c r="S16" s="51" t="s">
        <v>263</v>
      </c>
      <c r="T16" s="54">
        <f t="shared" ref="T16:T18" si="2">R16*$A$47+$B$47</f>
        <v>13354</v>
      </c>
      <c r="U16" s="52">
        <f>N18</f>
        <v>18693.888888888891</v>
      </c>
      <c r="V16" s="42">
        <f t="shared" si="1"/>
        <v>5339.8888888888905</v>
      </c>
    </row>
    <row r="17" spans="1:22">
      <c r="A17" s="6" t="s">
        <v>13</v>
      </c>
      <c r="B17" s="6" t="s">
        <v>274</v>
      </c>
      <c r="C17" s="58"/>
      <c r="D17" s="58"/>
      <c r="E17" s="58">
        <f t="shared" ref="E17:L17" si="3">AVERAGE(E8:E16)</f>
        <v>17806.444444444445</v>
      </c>
      <c r="F17" s="58">
        <f t="shared" si="3"/>
        <v>17717.333333333332</v>
      </c>
      <c r="G17" s="58">
        <f t="shared" si="3"/>
        <v>19053.666666666668</v>
      </c>
      <c r="H17" s="58">
        <f t="shared" si="3"/>
        <v>19231.666666666668</v>
      </c>
      <c r="I17" s="58">
        <f t="shared" si="3"/>
        <v>16919.111111111109</v>
      </c>
      <c r="J17" s="58">
        <f t="shared" si="3"/>
        <v>15577.222222222223</v>
      </c>
      <c r="K17" s="58">
        <f t="shared" si="3"/>
        <v>15849.333333333334</v>
      </c>
      <c r="L17" s="58">
        <f t="shared" si="3"/>
        <v>13182</v>
      </c>
      <c r="M17" s="58">
        <f>M7*$A$47+$B$47</f>
        <v>14002</v>
      </c>
      <c r="N17" s="58">
        <f>N7*$A$47+$B$47</f>
        <v>13354</v>
      </c>
      <c r="O17" s="58">
        <f>O7*$A$47+$B$47</f>
        <v>12706</v>
      </c>
      <c r="P17" s="58">
        <f>P7*$A$47+$B$47</f>
        <v>12058</v>
      </c>
      <c r="Q17" s="28"/>
      <c r="R17" s="51">
        <v>11</v>
      </c>
      <c r="S17" s="51" t="s">
        <v>264</v>
      </c>
      <c r="T17" s="54">
        <f t="shared" si="2"/>
        <v>12706</v>
      </c>
      <c r="U17" s="52">
        <f>O18</f>
        <v>17229.888888888891</v>
      </c>
      <c r="V17" s="42">
        <f t="shared" si="1"/>
        <v>4523.8888888888905</v>
      </c>
    </row>
    <row r="18" spans="1:22">
      <c r="A18" s="6" t="s">
        <v>13</v>
      </c>
      <c r="B18" s="6" t="s">
        <v>275</v>
      </c>
      <c r="C18" s="15"/>
      <c r="D18" s="58"/>
      <c r="E18" s="58"/>
      <c r="F18" s="58"/>
      <c r="G18" s="58"/>
      <c r="H18" s="58"/>
      <c r="I18" s="58"/>
      <c r="J18" s="58"/>
      <c r="K18" s="58"/>
      <c r="L18" s="58">
        <f>AVERAGE(L8:L16)</f>
        <v>13182</v>
      </c>
      <c r="M18" s="58">
        <f>AVERAGE(M8:M16)</f>
        <v>16580.777777777777</v>
      </c>
      <c r="N18" s="58">
        <f t="shared" ref="N18:P18" si="4">AVERAGE(N8:N16)</f>
        <v>18693.888888888891</v>
      </c>
      <c r="O18" s="58">
        <f t="shared" si="4"/>
        <v>17229.888888888891</v>
      </c>
      <c r="P18" s="58">
        <f t="shared" si="4"/>
        <v>18084.111111111109</v>
      </c>
      <c r="R18" s="51">
        <v>12</v>
      </c>
      <c r="S18" s="51" t="s">
        <v>265</v>
      </c>
      <c r="T18" s="54">
        <f t="shared" si="2"/>
        <v>12058</v>
      </c>
      <c r="U18" s="52">
        <f>P18</f>
        <v>18084.111111111109</v>
      </c>
      <c r="V18" s="42">
        <f t="shared" si="1"/>
        <v>6026.1111111111095</v>
      </c>
    </row>
    <row r="19" spans="1:22">
      <c r="C19" s="33"/>
      <c r="D19" s="33"/>
      <c r="E19" s="33"/>
      <c r="F19" s="33"/>
      <c r="G19" s="32"/>
      <c r="H19" s="32"/>
      <c r="I19" s="32"/>
      <c r="J19" s="32"/>
      <c r="K19" s="32"/>
      <c r="L19" s="32"/>
      <c r="M19" s="33"/>
      <c r="N19" s="33"/>
      <c r="O19" s="33"/>
      <c r="P19" s="33"/>
      <c r="U19" s="28"/>
      <c r="V19" s="28"/>
    </row>
    <row r="20" spans="1:22">
      <c r="C20" s="33"/>
      <c r="D20" s="33"/>
      <c r="E20" s="33"/>
      <c r="F20" s="33"/>
      <c r="G20" s="32"/>
      <c r="H20" s="32"/>
      <c r="I20" s="32"/>
      <c r="J20" s="32"/>
      <c r="K20" s="32"/>
      <c r="L20" s="32"/>
      <c r="M20" s="33"/>
      <c r="N20" s="33"/>
      <c r="O20" s="33"/>
      <c r="P20" s="33"/>
      <c r="U20" s="28"/>
      <c r="V20" s="28"/>
    </row>
    <row r="21" spans="1:22">
      <c r="G21" s="32"/>
      <c r="H21" s="32"/>
      <c r="I21" s="32"/>
      <c r="J21" s="32"/>
      <c r="K21" s="32"/>
      <c r="L21" s="32"/>
      <c r="M21" s="33"/>
      <c r="N21" s="33"/>
      <c r="O21" s="33"/>
      <c r="P21" s="33"/>
      <c r="U21" s="28"/>
      <c r="V21" s="28"/>
    </row>
    <row r="22" spans="1:22">
      <c r="G22" s="32"/>
      <c r="H22" s="32"/>
      <c r="I22" s="32"/>
      <c r="J22" s="32"/>
      <c r="K22" s="32"/>
      <c r="L22" s="32"/>
      <c r="M22" s="33"/>
      <c r="N22" s="33"/>
      <c r="O22" s="33"/>
      <c r="P22" s="33"/>
      <c r="U22" s="28"/>
      <c r="V22" s="28"/>
    </row>
    <row r="23" spans="1:22">
      <c r="G23" s="32"/>
      <c r="H23" s="32"/>
      <c r="I23" s="32"/>
      <c r="J23" s="32"/>
      <c r="K23" s="32"/>
      <c r="L23" s="32"/>
      <c r="M23" s="33"/>
      <c r="N23" s="33"/>
      <c r="O23" s="33"/>
      <c r="P23" s="33"/>
      <c r="U23" s="28"/>
      <c r="V23" s="28"/>
    </row>
    <row r="24" spans="1:22">
      <c r="G24" s="32"/>
      <c r="H24" s="32"/>
      <c r="I24" s="32"/>
      <c r="J24" s="32"/>
      <c r="K24" s="32"/>
      <c r="L24" s="32"/>
      <c r="M24" s="33"/>
      <c r="N24" s="33"/>
      <c r="O24" s="33"/>
      <c r="P24" s="33"/>
      <c r="U24" s="28"/>
      <c r="V24" s="28"/>
    </row>
    <row r="25" spans="1:22">
      <c r="G25" s="32"/>
      <c r="H25" s="32"/>
      <c r="I25" s="32"/>
      <c r="J25" s="32"/>
      <c r="K25" s="32"/>
      <c r="L25" s="32"/>
      <c r="M25" s="33"/>
      <c r="N25" s="33"/>
      <c r="O25" s="33"/>
      <c r="P25" s="33"/>
      <c r="U25" s="28"/>
      <c r="V25" s="28"/>
    </row>
    <row r="26" spans="1:22">
      <c r="G26" s="32"/>
      <c r="H26" s="32"/>
      <c r="I26" s="32"/>
      <c r="J26" s="32"/>
      <c r="K26" s="32"/>
      <c r="L26" s="32"/>
      <c r="M26" s="33"/>
      <c r="N26" s="33"/>
      <c r="O26" s="33"/>
      <c r="P26" s="33"/>
      <c r="U26" s="28"/>
      <c r="V26" s="28"/>
    </row>
    <row r="27" spans="1:22"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28"/>
      <c r="R27" s="28"/>
      <c r="U27" s="28"/>
      <c r="V27" s="28"/>
    </row>
    <row r="28" spans="1:22"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28"/>
      <c r="R28" s="28"/>
      <c r="U28" s="28"/>
      <c r="V28" s="28"/>
    </row>
    <row r="29" spans="1:22"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28"/>
      <c r="R29" s="28"/>
      <c r="U29" s="28"/>
      <c r="V29" s="28"/>
    </row>
    <row r="30" spans="1:22">
      <c r="G30" s="32"/>
      <c r="J30" s="24"/>
      <c r="N30" s="33"/>
      <c r="O30" s="33"/>
      <c r="P30" s="33"/>
    </row>
    <row r="31" spans="1:22">
      <c r="G31" s="33"/>
      <c r="N31" s="33"/>
      <c r="O31" s="33"/>
      <c r="P31" s="33"/>
      <c r="Q31" s="28"/>
      <c r="R31" s="28"/>
      <c r="U31" s="28"/>
      <c r="V31" s="28"/>
    </row>
    <row r="32" spans="1:22">
      <c r="O32" s="33"/>
      <c r="P32" s="33"/>
      <c r="Q32" s="28"/>
      <c r="R32" s="28"/>
      <c r="U32" s="28"/>
      <c r="V32" s="28"/>
    </row>
    <row r="33" spans="1:22">
      <c r="G33" s="33"/>
      <c r="H33" s="33"/>
      <c r="O33" s="33"/>
      <c r="P33" s="33"/>
      <c r="Q33" s="28"/>
      <c r="R33" s="28"/>
      <c r="U33" s="28"/>
      <c r="V33" s="28"/>
    </row>
    <row r="34" spans="1:22">
      <c r="G34" s="33"/>
      <c r="H34" s="33"/>
      <c r="O34" s="33"/>
      <c r="P34" s="33"/>
      <c r="Q34" s="28"/>
      <c r="R34" s="28"/>
      <c r="U34" s="28"/>
      <c r="V34" s="28"/>
    </row>
    <row r="35" spans="1:22">
      <c r="G35" s="33"/>
      <c r="H35" s="33"/>
      <c r="O35" s="33"/>
      <c r="P35" s="33"/>
      <c r="Q35" s="28"/>
      <c r="R35" s="28"/>
      <c r="U35" s="28"/>
      <c r="V35" s="28"/>
    </row>
    <row r="36" spans="1:22">
      <c r="G36" s="33"/>
      <c r="H36" s="33"/>
      <c r="O36" s="33"/>
      <c r="P36" s="33"/>
      <c r="Q36" s="28"/>
      <c r="R36" s="28"/>
      <c r="U36" s="28"/>
      <c r="V36" s="28"/>
    </row>
    <row r="37" spans="1:22">
      <c r="G37" s="33"/>
      <c r="H37" s="33"/>
      <c r="O37" s="33"/>
      <c r="P37" s="33"/>
      <c r="Q37" s="28"/>
      <c r="R37" s="28"/>
      <c r="U37" s="28"/>
      <c r="V37" s="28"/>
    </row>
    <row r="38" spans="1:22">
      <c r="C38" s="32"/>
      <c r="D38" s="32"/>
      <c r="E38" s="32"/>
      <c r="F38" s="32"/>
      <c r="G38" s="33"/>
      <c r="O38" s="33"/>
      <c r="P38" s="33"/>
      <c r="Q38" s="28"/>
      <c r="R38" s="28"/>
      <c r="U38" s="28"/>
      <c r="V38" s="28"/>
    </row>
    <row r="39" spans="1:22">
      <c r="A39" t="s">
        <v>313</v>
      </c>
      <c r="C39" s="33"/>
      <c r="D39" s="33"/>
      <c r="E39" s="33"/>
      <c r="F39" s="33"/>
      <c r="G39" s="33"/>
      <c r="O39" s="33"/>
      <c r="P39" s="33"/>
      <c r="Q39" s="28"/>
      <c r="R39" s="28"/>
      <c r="U39" s="28"/>
      <c r="V39" s="28"/>
    </row>
    <row r="40" spans="1:22">
      <c r="C40" s="33"/>
      <c r="D40" s="33"/>
      <c r="E40" s="33"/>
      <c r="F40" s="33"/>
      <c r="G40" s="32"/>
      <c r="O40" s="32"/>
      <c r="P40" s="32"/>
    </row>
    <row r="41" spans="1:22">
      <c r="A41" s="43" t="s">
        <v>266</v>
      </c>
      <c r="B41" s="44"/>
      <c r="C41" s="45"/>
      <c r="D41" s="46" t="s">
        <v>267</v>
      </c>
      <c r="E41" s="47"/>
      <c r="F41" s="48"/>
      <c r="G41" s="32"/>
      <c r="O41" s="32"/>
      <c r="P41" s="32"/>
    </row>
    <row r="42" spans="1:22">
      <c r="A42" s="35" t="s">
        <v>13</v>
      </c>
      <c r="B42" s="35" t="s">
        <v>118</v>
      </c>
      <c r="C42" s="35" t="s">
        <v>270</v>
      </c>
      <c r="D42" s="36" t="s">
        <v>13</v>
      </c>
      <c r="E42" s="39" t="s">
        <v>118</v>
      </c>
      <c r="F42" s="39" t="s">
        <v>270</v>
      </c>
      <c r="G42" s="33"/>
      <c r="O42" s="33"/>
      <c r="P42" s="33"/>
      <c r="Q42" s="28"/>
      <c r="R42" s="28"/>
      <c r="U42" s="28"/>
      <c r="V42" s="28"/>
    </row>
    <row r="43" spans="1:22">
      <c r="A43" s="42">
        <f>AVERAGE($E$17:$L$17)</f>
        <v>16917.097222222223</v>
      </c>
      <c r="B43" s="37">
        <f>STDEV($E$17:$L$17)</f>
        <v>2008.5466342084535</v>
      </c>
      <c r="C43" s="10">
        <f>COUNT($E$17:$L$17)</f>
        <v>8</v>
      </c>
      <c r="D43" s="42">
        <f>AVERAGE($M$18:$P$18)</f>
        <v>17647.166666666668</v>
      </c>
      <c r="E43" s="40">
        <f>STDEV($M$18:$P$18)</f>
        <v>930.56503698868437</v>
      </c>
      <c r="F43" s="10">
        <f>COUNT($M$18:$P$18)</f>
        <v>4</v>
      </c>
      <c r="G43" s="33"/>
      <c r="O43" s="33"/>
      <c r="P43" s="33"/>
      <c r="Q43" s="28"/>
      <c r="R43" s="28"/>
      <c r="U43" s="28"/>
      <c r="V43" s="28"/>
    </row>
    <row r="44" spans="1:22">
      <c r="A44" s="41" t="s">
        <v>268</v>
      </c>
      <c r="B44" s="41" t="s">
        <v>269</v>
      </c>
      <c r="C44" s="41" t="s">
        <v>271</v>
      </c>
      <c r="D44" s="39" t="s">
        <v>268</v>
      </c>
      <c r="E44" s="39" t="s">
        <v>269</v>
      </c>
      <c r="F44" s="39" t="s">
        <v>271</v>
      </c>
      <c r="G44" s="33"/>
      <c r="O44" s="33"/>
      <c r="P44" s="33"/>
      <c r="Q44" s="28"/>
      <c r="R44" s="28"/>
      <c r="U44" s="28"/>
      <c r="V44" s="28"/>
    </row>
    <row r="45" spans="1:22">
      <c r="A45" s="10">
        <f>MAX($E$17:$L$17)</f>
        <v>19231.666666666668</v>
      </c>
      <c r="B45" s="10">
        <f>MIN($E$17:$L$17)</f>
        <v>13182</v>
      </c>
      <c r="C45" s="10">
        <f>A45-B45</f>
        <v>6049.6666666666679</v>
      </c>
      <c r="D45" s="10">
        <f>MAX($M$18:$P$18)</f>
        <v>18693.888888888891</v>
      </c>
      <c r="E45" s="10">
        <f>MIN($M$18:$P$18)</f>
        <v>16580.777777777777</v>
      </c>
      <c r="F45" s="10">
        <f>D45-E45</f>
        <v>2113.1111111111131</v>
      </c>
      <c r="G45" s="33"/>
      <c r="N45" s="33"/>
      <c r="O45" s="33"/>
      <c r="P45" s="33"/>
      <c r="Q45" s="28"/>
      <c r="R45" s="28"/>
      <c r="U45" s="28"/>
      <c r="V45" s="28"/>
    </row>
    <row r="46" spans="1:22">
      <c r="A46" s="49" t="s">
        <v>19</v>
      </c>
      <c r="B46" s="49" t="s">
        <v>20</v>
      </c>
      <c r="C46" s="49" t="s">
        <v>21</v>
      </c>
      <c r="D46" s="50" t="s">
        <v>19</v>
      </c>
      <c r="E46" s="50" t="s">
        <v>20</v>
      </c>
      <c r="F46" s="50" t="s">
        <v>21</v>
      </c>
      <c r="G46" s="33"/>
      <c r="N46" s="33"/>
      <c r="O46" s="33"/>
      <c r="P46" s="33"/>
      <c r="Q46" s="28"/>
      <c r="R46" s="28"/>
      <c r="U46" s="28"/>
      <c r="V46" s="28"/>
    </row>
    <row r="47" spans="1:22">
      <c r="A47" s="10">
        <f>ROUND(SLOPE($E$17:$L$17,$E$7:$L$7),0)</f>
        <v>-648</v>
      </c>
      <c r="B47" s="10">
        <f>ROUND(INTERCEPT($E$17:$L$17,$E$7:$L$7),0)</f>
        <v>19834</v>
      </c>
      <c r="C47" s="38">
        <f>CORREL($E$7:$L$7,$E$17:$L$17)</f>
        <v>-0.79056253846202518</v>
      </c>
      <c r="D47" s="10">
        <f>ROUND(SLOPE($M$18:$P$18,$M$7:$P$7),0)</f>
        <v>305</v>
      </c>
      <c r="E47" s="10">
        <f>ROUND(INTERCEPT($M$18:$P$18,$M$7:$P$7),0)</f>
        <v>14449</v>
      </c>
      <c r="F47" s="38">
        <f>CORREL($M$7:$P$7,$M$18:$P$18)</f>
        <v>0.42257864142136975</v>
      </c>
      <c r="G47" s="33"/>
      <c r="N47" s="33"/>
      <c r="O47" s="33"/>
      <c r="P47" s="33"/>
      <c r="Q47" s="28"/>
      <c r="R47" s="28"/>
      <c r="U47" s="28"/>
      <c r="V47" s="28"/>
    </row>
    <row r="48" spans="1:22">
      <c r="G48" s="33"/>
      <c r="N48" s="33"/>
      <c r="O48" s="33"/>
      <c r="P48" s="33"/>
      <c r="Q48" s="28"/>
      <c r="R48" s="28"/>
      <c r="U48" s="28"/>
      <c r="V48" s="28"/>
    </row>
    <row r="49" spans="3:22"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28"/>
      <c r="R49" s="28"/>
      <c r="U49" s="28"/>
      <c r="V49" s="28"/>
    </row>
    <row r="50" spans="3:22"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28"/>
      <c r="R50" s="28"/>
      <c r="U50" s="28"/>
      <c r="V50" s="28"/>
    </row>
    <row r="51" spans="3:22"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28"/>
      <c r="R51" s="28"/>
      <c r="U51" s="28"/>
      <c r="V51" s="28"/>
    </row>
    <row r="52" spans="3:22"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</row>
    <row r="53" spans="3:22"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28"/>
      <c r="R53" s="28"/>
      <c r="U53" s="28"/>
      <c r="V53" s="28"/>
    </row>
    <row r="54" spans="3:22"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28"/>
      <c r="R54" s="28"/>
      <c r="U54" s="28"/>
      <c r="V54" s="28"/>
    </row>
    <row r="55" spans="3:22"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28"/>
      <c r="R55" s="28"/>
      <c r="U55" s="28"/>
      <c r="V55" s="28"/>
    </row>
    <row r="56" spans="3:22"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</row>
    <row r="57" spans="3:22"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28"/>
      <c r="R57" s="28"/>
      <c r="U57" s="28"/>
      <c r="V57" s="28"/>
    </row>
    <row r="58" spans="3:22"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28"/>
      <c r="R58" s="28"/>
      <c r="U58" s="28"/>
      <c r="V58" s="28"/>
    </row>
    <row r="59" spans="3:22"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28"/>
      <c r="R59" s="28"/>
      <c r="U59" s="28"/>
      <c r="V59" s="28"/>
    </row>
    <row r="60" spans="3:22"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</row>
    <row r="61" spans="3:22"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3:22"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28"/>
      <c r="R62" s="28"/>
      <c r="U62" s="28"/>
      <c r="V62" s="28"/>
    </row>
    <row r="63" spans="3:22"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28"/>
      <c r="R63" s="28"/>
      <c r="U63" s="28"/>
      <c r="V63" s="28"/>
    </row>
    <row r="64" spans="3:22"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28"/>
      <c r="R64" s="28"/>
      <c r="U64" s="28"/>
      <c r="V64" s="28"/>
    </row>
    <row r="65" spans="3:22"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28"/>
      <c r="R65" s="28"/>
      <c r="U65" s="28"/>
      <c r="V65" s="28"/>
    </row>
    <row r="66" spans="3:22"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28"/>
      <c r="R66" s="28"/>
      <c r="U66" s="28"/>
      <c r="V66" s="28"/>
    </row>
    <row r="67" spans="3:22"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</row>
    <row r="68" spans="3:22"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</row>
    <row r="69" spans="3:22"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</row>
    <row r="70" spans="3:22"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</row>
    <row r="71" spans="3:22"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</row>
    <row r="72" spans="3:22"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</row>
    <row r="73" spans="3:22"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3:22"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3:22"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</row>
    <row r="76" spans="3:22"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</row>
    <row r="77" spans="3:22"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</row>
    <row r="78" spans="3:22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3:22"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</row>
    <row r="80" spans="3:22"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3:16"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</row>
    <row r="82" spans="3:16"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</row>
    <row r="83" spans="3:16"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3:16"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</row>
    <row r="85" spans="3:16"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</row>
    <row r="86" spans="3:16"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</row>
    <row r="87" spans="3:16"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</row>
    <row r="88" spans="3:16"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</row>
    <row r="89" spans="3:16"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</row>
    <row r="90" spans="3:16"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3:16"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</row>
    <row r="92" spans="3:16"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</row>
    <row r="93" spans="3:16"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</row>
    <row r="94" spans="3:16"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</row>
    <row r="95" spans="3:16"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</row>
    <row r="96" spans="3:16"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</row>
    <row r="97" spans="3:16"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</row>
    <row r="98" spans="3:16"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</row>
    <row r="99" spans="3:16"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</row>
    <row r="100" spans="3:16"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V101"/>
  <sheetViews>
    <sheetView workbookViewId="0"/>
  </sheetViews>
  <sheetFormatPr defaultRowHeight="13.5"/>
  <cols>
    <col min="3" max="3" width="9.25" bestFit="1" customWidth="1"/>
    <col min="4" max="18" width="9.125" bestFit="1" customWidth="1"/>
  </cols>
  <sheetData>
    <row r="2" spans="1:16">
      <c r="A2" t="s">
        <v>309</v>
      </c>
    </row>
    <row r="3" spans="1:16">
      <c r="A3" t="s">
        <v>233</v>
      </c>
    </row>
    <row r="5" spans="1:16">
      <c r="A5" t="s">
        <v>234</v>
      </c>
      <c r="E5" t="s">
        <v>14</v>
      </c>
    </row>
    <row r="6" spans="1:16" ht="14.25" thickBot="1">
      <c r="A6" s="2" t="s">
        <v>17</v>
      </c>
      <c r="B6" s="2" t="s">
        <v>18</v>
      </c>
      <c r="C6" s="2" t="s">
        <v>0</v>
      </c>
      <c r="D6" s="2" t="s">
        <v>1</v>
      </c>
      <c r="E6" s="2" t="s">
        <v>228</v>
      </c>
      <c r="F6" s="2" t="s">
        <v>227</v>
      </c>
      <c r="G6" s="2" t="s">
        <v>226</v>
      </c>
      <c r="H6" s="2" t="s">
        <v>225</v>
      </c>
      <c r="I6" s="2" t="s">
        <v>224</v>
      </c>
      <c r="J6" s="2" t="s">
        <v>223</v>
      </c>
      <c r="K6" s="2" t="s">
        <v>222</v>
      </c>
      <c r="L6" s="2" t="s">
        <v>261</v>
      </c>
      <c r="M6" s="2" t="s">
        <v>262</v>
      </c>
      <c r="N6" s="2" t="s">
        <v>263</v>
      </c>
      <c r="O6" s="2" t="s">
        <v>264</v>
      </c>
      <c r="P6" s="2" t="s">
        <v>265</v>
      </c>
    </row>
    <row r="7" spans="1:16" ht="14.25" thickBot="1">
      <c r="A7" s="2"/>
      <c r="B7" s="2"/>
      <c r="C7" s="2"/>
      <c r="D7" s="8"/>
      <c r="E7" s="29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30">
        <v>11</v>
      </c>
      <c r="P7" s="31">
        <v>12</v>
      </c>
    </row>
    <row r="8" spans="1:16">
      <c r="A8">
        <v>3654</v>
      </c>
      <c r="B8" t="s">
        <v>200</v>
      </c>
      <c r="C8" s="28">
        <v>284931</v>
      </c>
      <c r="D8" s="28">
        <v>519</v>
      </c>
      <c r="E8" s="28">
        <v>22509</v>
      </c>
      <c r="F8" s="28">
        <v>20862</v>
      </c>
      <c r="G8" s="28">
        <v>34038</v>
      </c>
      <c r="H8" s="28">
        <v>31293</v>
      </c>
      <c r="I8" s="28">
        <v>26352</v>
      </c>
      <c r="J8" s="28">
        <v>15372</v>
      </c>
      <c r="K8" s="28">
        <v>17019</v>
      </c>
      <c r="L8" s="28">
        <v>12627</v>
      </c>
      <c r="M8">
        <v>21411</v>
      </c>
      <c r="N8">
        <v>24705</v>
      </c>
      <c r="O8">
        <v>18117</v>
      </c>
      <c r="P8">
        <v>24156</v>
      </c>
    </row>
    <row r="9" spans="1:16">
      <c r="A9">
        <v>3291</v>
      </c>
      <c r="B9" t="s">
        <v>148</v>
      </c>
      <c r="C9" s="28">
        <v>454589</v>
      </c>
      <c r="D9" s="28">
        <v>911</v>
      </c>
      <c r="E9" s="28">
        <v>43413</v>
      </c>
      <c r="F9" s="28">
        <v>57385</v>
      </c>
      <c r="G9" s="28">
        <v>56886</v>
      </c>
      <c r="H9" s="28">
        <v>47904</v>
      </c>
      <c r="I9" s="28">
        <v>43413</v>
      </c>
      <c r="J9" s="28">
        <v>30938</v>
      </c>
      <c r="K9" s="28">
        <v>23952</v>
      </c>
      <c r="L9" s="28">
        <v>17465</v>
      </c>
      <c r="M9">
        <v>44411</v>
      </c>
      <c r="N9">
        <v>34930</v>
      </c>
      <c r="O9">
        <v>36427</v>
      </c>
      <c r="P9">
        <v>30439</v>
      </c>
    </row>
    <row r="10" spans="1:16">
      <c r="A10">
        <v>3562</v>
      </c>
      <c r="B10" t="s">
        <v>202</v>
      </c>
      <c r="C10" s="28">
        <v>310881</v>
      </c>
      <c r="D10" s="28">
        <v>519</v>
      </c>
      <c r="E10" s="28">
        <v>32945</v>
      </c>
      <c r="F10" s="28">
        <v>22163</v>
      </c>
      <c r="G10" s="28">
        <v>20366</v>
      </c>
      <c r="H10" s="28">
        <v>40133</v>
      </c>
      <c r="I10" s="28">
        <v>25158</v>
      </c>
      <c r="J10" s="28">
        <v>17371</v>
      </c>
      <c r="K10" s="28">
        <v>31747</v>
      </c>
      <c r="L10" s="28">
        <v>28153</v>
      </c>
      <c r="M10">
        <v>19168</v>
      </c>
      <c r="N10">
        <v>34143</v>
      </c>
      <c r="O10">
        <v>28752</v>
      </c>
      <c r="P10">
        <v>32945</v>
      </c>
    </row>
    <row r="11" spans="1:16">
      <c r="A11">
        <v>9018</v>
      </c>
      <c r="B11" t="s">
        <v>214</v>
      </c>
      <c r="C11" s="28">
        <v>109251</v>
      </c>
      <c r="D11" s="28">
        <v>199</v>
      </c>
      <c r="E11" s="28">
        <v>4392</v>
      </c>
      <c r="F11" s="28">
        <v>4941</v>
      </c>
      <c r="G11" s="28">
        <v>6039</v>
      </c>
      <c r="H11" s="28">
        <v>11529</v>
      </c>
      <c r="I11" s="28">
        <v>7686</v>
      </c>
      <c r="J11" s="28">
        <v>9333</v>
      </c>
      <c r="K11" s="28">
        <v>14274</v>
      </c>
      <c r="L11" s="28">
        <v>13176</v>
      </c>
      <c r="M11">
        <v>4392</v>
      </c>
      <c r="N11">
        <v>14823</v>
      </c>
      <c r="O11">
        <v>4941</v>
      </c>
      <c r="P11">
        <v>6588</v>
      </c>
    </row>
    <row r="12" spans="1:16">
      <c r="A12">
        <v>4608</v>
      </c>
      <c r="B12" t="s">
        <v>217</v>
      </c>
      <c r="C12" s="28">
        <v>255773</v>
      </c>
      <c r="D12" s="28">
        <v>427</v>
      </c>
      <c r="E12" s="28">
        <v>17970</v>
      </c>
      <c r="F12" s="28">
        <v>23361</v>
      </c>
      <c r="G12" s="28">
        <v>16772</v>
      </c>
      <c r="H12" s="28">
        <v>17371</v>
      </c>
      <c r="I12" s="28">
        <v>18569</v>
      </c>
      <c r="J12" s="28">
        <v>21564</v>
      </c>
      <c r="K12" s="28">
        <v>19767</v>
      </c>
      <c r="L12" s="28">
        <v>17371</v>
      </c>
      <c r="M12">
        <v>25757</v>
      </c>
      <c r="N12">
        <v>16772</v>
      </c>
      <c r="O12">
        <v>23361</v>
      </c>
      <c r="P12">
        <v>24559</v>
      </c>
    </row>
    <row r="13" spans="1:16">
      <c r="A13">
        <v>4735</v>
      </c>
      <c r="B13" t="s">
        <v>164</v>
      </c>
      <c r="C13" s="28">
        <v>59841</v>
      </c>
      <c r="D13" s="28">
        <v>109</v>
      </c>
      <c r="E13" s="28">
        <v>3843</v>
      </c>
      <c r="F13" s="28">
        <v>6039</v>
      </c>
      <c r="G13" s="28">
        <v>3294</v>
      </c>
      <c r="H13" s="28">
        <v>2745</v>
      </c>
      <c r="I13" s="28">
        <v>4941</v>
      </c>
      <c r="J13" s="28">
        <v>11529</v>
      </c>
      <c r="K13" s="28">
        <v>6039</v>
      </c>
      <c r="L13" s="28">
        <v>7686</v>
      </c>
      <c r="M13">
        <v>4392</v>
      </c>
      <c r="N13">
        <v>6039</v>
      </c>
      <c r="O13">
        <v>3294</v>
      </c>
      <c r="P13">
        <v>4392</v>
      </c>
    </row>
    <row r="14" spans="1:16">
      <c r="A14">
        <v>4578</v>
      </c>
      <c r="B14" t="s">
        <v>191</v>
      </c>
      <c r="C14" s="28">
        <v>96075</v>
      </c>
      <c r="D14" s="28">
        <v>175</v>
      </c>
      <c r="E14" s="28">
        <v>4941</v>
      </c>
      <c r="F14" s="28">
        <v>4392</v>
      </c>
      <c r="G14" s="28">
        <v>12627</v>
      </c>
      <c r="H14" s="28">
        <v>6039</v>
      </c>
      <c r="I14" s="28">
        <v>5490</v>
      </c>
      <c r="J14" s="28">
        <v>10431</v>
      </c>
      <c r="K14" s="28">
        <v>8235</v>
      </c>
      <c r="L14" s="28">
        <v>9882</v>
      </c>
      <c r="M14">
        <v>7686</v>
      </c>
      <c r="N14">
        <v>11529</v>
      </c>
      <c r="O14">
        <v>12627</v>
      </c>
      <c r="P14">
        <v>9882</v>
      </c>
    </row>
    <row r="15" spans="1:16">
      <c r="A15">
        <v>1578</v>
      </c>
      <c r="B15" t="s">
        <v>127</v>
      </c>
      <c r="C15" s="28">
        <v>19168</v>
      </c>
      <c r="D15" s="28">
        <v>32</v>
      </c>
      <c r="E15" s="28">
        <v>599</v>
      </c>
      <c r="F15" s="28">
        <v>0</v>
      </c>
      <c r="G15" s="28">
        <v>599</v>
      </c>
      <c r="H15" s="28">
        <v>1797</v>
      </c>
      <c r="I15" s="28">
        <v>4193</v>
      </c>
      <c r="J15" s="28">
        <v>599</v>
      </c>
      <c r="K15" s="28">
        <v>2396</v>
      </c>
      <c r="L15" s="28">
        <v>2396</v>
      </c>
      <c r="M15">
        <v>599</v>
      </c>
      <c r="N15">
        <v>599</v>
      </c>
      <c r="O15">
        <v>1198</v>
      </c>
      <c r="P15">
        <v>1797</v>
      </c>
    </row>
    <row r="16" spans="1:16">
      <c r="A16">
        <v>2586</v>
      </c>
      <c r="B16" t="s">
        <v>165</v>
      </c>
      <c r="C16" s="28">
        <v>259128</v>
      </c>
      <c r="D16" s="28">
        <v>472</v>
      </c>
      <c r="E16" s="28">
        <v>29646</v>
      </c>
      <c r="F16" s="28">
        <v>20313</v>
      </c>
      <c r="G16" s="28">
        <v>20862</v>
      </c>
      <c r="H16" s="28">
        <v>14274</v>
      </c>
      <c r="I16" s="28">
        <v>16470</v>
      </c>
      <c r="J16" s="28">
        <v>23058</v>
      </c>
      <c r="K16" s="28">
        <v>19215</v>
      </c>
      <c r="L16" s="28">
        <v>9882</v>
      </c>
      <c r="M16">
        <v>21411</v>
      </c>
      <c r="N16">
        <v>24705</v>
      </c>
      <c r="O16">
        <v>26352</v>
      </c>
      <c r="P16">
        <v>27999</v>
      </c>
    </row>
    <row r="17" spans="1:22">
      <c r="A17" s="6" t="s">
        <v>13</v>
      </c>
      <c r="B17" s="6" t="s">
        <v>266</v>
      </c>
      <c r="C17" s="58">
        <f t="shared" ref="C17:L17" si="0">AVERAGE(C8:C16)</f>
        <v>205515.22222222222</v>
      </c>
      <c r="D17" s="58">
        <f t="shared" si="0"/>
        <v>373.66666666666669</v>
      </c>
      <c r="E17" s="58">
        <f t="shared" si="0"/>
        <v>17806.444444444445</v>
      </c>
      <c r="F17" s="58">
        <f t="shared" si="0"/>
        <v>17717.333333333332</v>
      </c>
      <c r="G17" s="58">
        <f t="shared" si="0"/>
        <v>19053.666666666668</v>
      </c>
      <c r="H17" s="58">
        <f t="shared" si="0"/>
        <v>19231.666666666668</v>
      </c>
      <c r="I17" s="58">
        <f t="shared" si="0"/>
        <v>16919.111111111109</v>
      </c>
      <c r="J17" s="58">
        <f t="shared" si="0"/>
        <v>15577.222222222223</v>
      </c>
      <c r="K17" s="58">
        <f t="shared" si="0"/>
        <v>15849.333333333334</v>
      </c>
      <c r="L17" s="58">
        <f t="shared" si="0"/>
        <v>13182</v>
      </c>
      <c r="M17" s="58"/>
      <c r="N17" s="58"/>
      <c r="O17" s="58"/>
      <c r="P17" s="58"/>
      <c r="Q17" s="28"/>
      <c r="R17" s="28"/>
      <c r="U17" s="28"/>
      <c r="V17" s="28"/>
    </row>
    <row r="18" spans="1:22">
      <c r="A18" s="6" t="s">
        <v>13</v>
      </c>
      <c r="B18" s="6" t="s">
        <v>276</v>
      </c>
      <c r="C18" s="15"/>
      <c r="D18" s="58"/>
      <c r="E18" s="58"/>
      <c r="F18" s="58"/>
      <c r="G18" s="58"/>
      <c r="H18" s="58"/>
      <c r="I18" s="58"/>
      <c r="J18" s="58"/>
      <c r="K18" s="58"/>
      <c r="L18" s="58">
        <f>AVERAGE(L8:L16)</f>
        <v>13182</v>
      </c>
      <c r="M18" s="58">
        <f>AVERAGE(M8:M16)</f>
        <v>16580.777777777777</v>
      </c>
      <c r="N18" s="58">
        <f t="shared" ref="N18:P18" si="1">AVERAGE(N8:N16)</f>
        <v>18693.888888888891</v>
      </c>
      <c r="O18" s="58">
        <f t="shared" si="1"/>
        <v>17229.888888888891</v>
      </c>
      <c r="P18" s="58">
        <f t="shared" si="1"/>
        <v>18084.111111111109</v>
      </c>
    </row>
    <row r="19" spans="1:22">
      <c r="A19" s="6"/>
      <c r="B19" s="6" t="s">
        <v>272</v>
      </c>
      <c r="C19" s="15">
        <v>22414985</v>
      </c>
      <c r="D19" s="59">
        <v>60679</v>
      </c>
      <c r="E19" s="59">
        <v>735478</v>
      </c>
      <c r="F19" s="59">
        <v>830643</v>
      </c>
      <c r="G19" s="59">
        <v>792024</v>
      </c>
      <c r="H19" s="59">
        <v>848957</v>
      </c>
      <c r="I19" s="59">
        <v>718389</v>
      </c>
      <c r="J19" s="59">
        <v>804592</v>
      </c>
      <c r="K19" s="59">
        <v>863572</v>
      </c>
      <c r="L19" s="59">
        <v>1119991</v>
      </c>
      <c r="M19" s="59">
        <v>794470</v>
      </c>
      <c r="N19" s="59">
        <v>797885</v>
      </c>
      <c r="O19" s="59">
        <v>887079</v>
      </c>
      <c r="P19" s="59">
        <v>804900</v>
      </c>
    </row>
    <row r="20" spans="1:22">
      <c r="C20" s="34" t="s">
        <v>22</v>
      </c>
      <c r="D20" s="34" t="s">
        <v>278</v>
      </c>
      <c r="E20" s="33"/>
      <c r="F20" s="33"/>
      <c r="G20" s="32"/>
      <c r="H20" s="32"/>
      <c r="I20" s="32"/>
      <c r="J20" s="32"/>
      <c r="K20" s="32"/>
      <c r="L20" s="32"/>
      <c r="M20" s="33"/>
      <c r="N20" s="33"/>
      <c r="O20" s="33"/>
      <c r="P20" s="33"/>
      <c r="U20" s="28"/>
      <c r="V20" s="28"/>
    </row>
    <row r="21" spans="1:22">
      <c r="A21" s="6" t="s">
        <v>277</v>
      </c>
      <c r="B21" s="6" t="s">
        <v>266</v>
      </c>
      <c r="C21" s="34">
        <f>AVERAGE($C$17:$C$19)/$C$17</f>
        <v>55.033636870369705</v>
      </c>
      <c r="D21" s="34">
        <v>1</v>
      </c>
      <c r="E21" s="60">
        <f t="shared" ref="E21:L21" si="2">E17*$C$21*$D$21</f>
        <v>979953.39750796766</v>
      </c>
      <c r="F21" s="60">
        <f t="shared" si="2"/>
        <v>975049.2889779635</v>
      </c>
      <c r="G21" s="60">
        <f t="shared" si="2"/>
        <v>1048592.572382401</v>
      </c>
      <c r="H21" s="60">
        <f t="shared" si="2"/>
        <v>1058388.5597453269</v>
      </c>
      <c r="I21" s="60">
        <f t="shared" si="2"/>
        <v>931120.21705832612</v>
      </c>
      <c r="J21" s="60">
        <f t="shared" si="2"/>
        <v>857271.19122683117</v>
      </c>
      <c r="K21" s="60">
        <f t="shared" si="2"/>
        <v>872246.45530411298</v>
      </c>
      <c r="L21" s="60">
        <f t="shared" si="2"/>
        <v>725453.40122521343</v>
      </c>
      <c r="M21" s="60"/>
      <c r="N21" s="60"/>
      <c r="O21" s="60"/>
      <c r="P21" s="60"/>
      <c r="U21" s="28"/>
      <c r="V21" s="28"/>
    </row>
    <row r="22" spans="1:22">
      <c r="A22" s="6" t="s">
        <v>277</v>
      </c>
      <c r="B22" s="6" t="s">
        <v>276</v>
      </c>
      <c r="C22" s="2">
        <f>AVERAGE($C$17:$C$19)/$C$17</f>
        <v>55.033636870369705</v>
      </c>
      <c r="D22" s="2">
        <v>1</v>
      </c>
      <c r="E22" s="15"/>
      <c r="F22" s="15"/>
      <c r="G22" s="15"/>
      <c r="H22" s="15"/>
      <c r="I22" s="15"/>
      <c r="J22" s="15"/>
      <c r="K22" s="15"/>
      <c r="L22" s="15">
        <f>L18*$C$22*$D$22</f>
        <v>725453.40122521343</v>
      </c>
      <c r="M22" s="15">
        <f>M18*$C$22*$D$22</f>
        <v>912500.50325051777</v>
      </c>
      <c r="N22" s="15">
        <f>N18*$C$22*$D$22</f>
        <v>1028792.6928061502</v>
      </c>
      <c r="O22" s="15">
        <f>O18*$C$22*$D$22</f>
        <v>948223.44842792896</v>
      </c>
      <c r="P22" s="15">
        <f>P18*$C$22*$D$22</f>
        <v>995234.40401230683</v>
      </c>
      <c r="U22" s="28"/>
      <c r="V22" s="28"/>
    </row>
    <row r="23" spans="1:22">
      <c r="A23" s="6" t="s">
        <v>277</v>
      </c>
      <c r="B23" s="6" t="s">
        <v>272</v>
      </c>
      <c r="C23" s="2">
        <f>AVERAGE($C$17:$C$19)/$C$19</f>
        <v>0.50458432656149943</v>
      </c>
      <c r="D23" s="2">
        <v>3</v>
      </c>
      <c r="E23" s="15">
        <f t="shared" ref="E23:P23" si="3">E19*$C$23*$D$23</f>
        <v>1113332.0139923955</v>
      </c>
      <c r="F23" s="15">
        <f t="shared" si="3"/>
        <v>1257388.3163040706</v>
      </c>
      <c r="G23" s="15">
        <f t="shared" si="3"/>
        <v>1198928.6899816352</v>
      </c>
      <c r="H23" s="15">
        <f t="shared" si="3"/>
        <v>1285111.1883740127</v>
      </c>
      <c r="I23" s="15">
        <f t="shared" si="3"/>
        <v>1087463.4893225671</v>
      </c>
      <c r="J23" s="15">
        <f t="shared" si="3"/>
        <v>1217953.5374303099</v>
      </c>
      <c r="K23" s="15">
        <f t="shared" si="3"/>
        <v>1307234.6881721015</v>
      </c>
      <c r="L23" s="15">
        <f t="shared" si="3"/>
        <v>1695389.7134698208</v>
      </c>
      <c r="M23" s="15">
        <f t="shared" si="3"/>
        <v>1202631.3297699434</v>
      </c>
      <c r="N23" s="15">
        <f t="shared" si="3"/>
        <v>1207800.796195566</v>
      </c>
      <c r="O23" s="15">
        <f t="shared" si="3"/>
        <v>1342818.4794655449</v>
      </c>
      <c r="P23" s="15">
        <f t="shared" si="3"/>
        <v>1218419.7733480528</v>
      </c>
      <c r="U23" s="28"/>
      <c r="V23" s="28"/>
    </row>
    <row r="24" spans="1:22">
      <c r="G24" s="32"/>
      <c r="H24" s="32"/>
      <c r="I24" s="32"/>
      <c r="J24" s="32"/>
      <c r="K24" s="32"/>
      <c r="L24" s="32"/>
      <c r="M24" s="33"/>
      <c r="N24" s="33"/>
      <c r="O24" s="33"/>
      <c r="P24" s="33"/>
      <c r="U24" s="28"/>
      <c r="V24" s="28"/>
    </row>
    <row r="25" spans="1:22">
      <c r="G25" s="32"/>
      <c r="H25" s="32"/>
      <c r="I25" s="32"/>
      <c r="J25" s="32"/>
      <c r="K25" s="32"/>
      <c r="L25" s="32"/>
      <c r="M25" s="33"/>
      <c r="N25" s="33"/>
      <c r="O25" s="33"/>
      <c r="P25" s="33"/>
      <c r="U25" s="28"/>
      <c r="V25" s="28"/>
    </row>
    <row r="26" spans="1:22">
      <c r="G26" s="32"/>
      <c r="H26" s="32"/>
      <c r="I26" s="32"/>
      <c r="J26" s="32"/>
      <c r="K26" s="32"/>
      <c r="L26" s="32"/>
      <c r="M26" s="33"/>
      <c r="N26" s="33"/>
      <c r="O26" s="33"/>
      <c r="P26" s="33"/>
      <c r="U26" s="28"/>
      <c r="V26" s="28"/>
    </row>
    <row r="27" spans="1:22">
      <c r="G27" s="32"/>
      <c r="H27" s="32"/>
      <c r="I27" s="32"/>
      <c r="J27" s="32"/>
      <c r="K27" s="32"/>
      <c r="L27" s="32"/>
      <c r="M27" s="33"/>
      <c r="N27" s="33"/>
      <c r="O27" s="33"/>
      <c r="P27" s="33"/>
      <c r="U27" s="28"/>
      <c r="V27" s="28"/>
    </row>
    <row r="28" spans="1:22"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28"/>
      <c r="R28" s="28"/>
      <c r="U28" s="28"/>
      <c r="V28" s="28"/>
    </row>
    <row r="29" spans="1:22"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28"/>
      <c r="R29" s="28"/>
      <c r="U29" s="28"/>
      <c r="V29" s="28"/>
    </row>
    <row r="30" spans="1:22"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28"/>
      <c r="R30" s="28"/>
      <c r="U30" s="28"/>
      <c r="V30" s="28"/>
    </row>
    <row r="31" spans="1:22">
      <c r="G31" s="32"/>
      <c r="N31" s="33"/>
      <c r="O31" s="33"/>
      <c r="P31" s="33"/>
    </row>
    <row r="32" spans="1:22">
      <c r="G32" s="33"/>
      <c r="N32" s="33"/>
      <c r="O32" s="33"/>
      <c r="P32" s="33"/>
      <c r="Q32" s="28"/>
      <c r="R32" s="28"/>
      <c r="U32" s="28"/>
      <c r="V32" s="28"/>
    </row>
    <row r="33" spans="1:22">
      <c r="N33" s="33"/>
      <c r="O33" s="33"/>
      <c r="P33" s="33"/>
      <c r="Q33" s="28"/>
      <c r="R33" s="28"/>
      <c r="U33" s="28"/>
      <c r="V33" s="28"/>
    </row>
    <row r="34" spans="1:22">
      <c r="G34" s="33"/>
      <c r="H34" s="33"/>
      <c r="I34" s="33"/>
      <c r="J34" s="32"/>
      <c r="K34" s="33"/>
      <c r="L34" s="33"/>
      <c r="M34" s="32"/>
      <c r="N34" s="33"/>
      <c r="O34" s="33"/>
      <c r="P34" s="33"/>
      <c r="Q34" s="28"/>
      <c r="R34" s="28"/>
      <c r="U34" s="28"/>
      <c r="V34" s="28"/>
    </row>
    <row r="35" spans="1:22">
      <c r="G35" s="33"/>
      <c r="H35" s="33"/>
      <c r="I35" s="33"/>
      <c r="J35" s="32"/>
      <c r="K35" s="33"/>
      <c r="L35" s="33"/>
      <c r="M35" s="32"/>
      <c r="N35" s="33"/>
      <c r="O35" s="33"/>
      <c r="P35" s="33"/>
      <c r="Q35" s="28"/>
      <c r="R35" s="28"/>
      <c r="U35" s="28"/>
      <c r="V35" s="28"/>
    </row>
    <row r="36" spans="1:22">
      <c r="G36" s="33"/>
      <c r="H36" s="33"/>
      <c r="I36" s="33"/>
      <c r="J36" s="32"/>
      <c r="K36" s="33"/>
      <c r="L36" s="33"/>
      <c r="M36" s="32"/>
      <c r="N36" s="33"/>
      <c r="O36" s="33"/>
      <c r="P36" s="33"/>
      <c r="Q36" s="28"/>
      <c r="R36" s="28"/>
      <c r="U36" s="28"/>
      <c r="V36" s="28"/>
    </row>
    <row r="37" spans="1:22">
      <c r="G37" s="33"/>
      <c r="H37" s="33"/>
      <c r="I37" s="33"/>
      <c r="J37" s="32"/>
      <c r="K37" s="33"/>
      <c r="L37" s="33"/>
      <c r="M37" s="32"/>
      <c r="N37" s="33"/>
      <c r="O37" s="33"/>
      <c r="P37" s="33"/>
      <c r="Q37" s="28"/>
      <c r="R37" s="28"/>
      <c r="U37" s="28"/>
      <c r="V37" s="28"/>
    </row>
    <row r="38" spans="1:22">
      <c r="G38" s="33"/>
      <c r="H38" s="33"/>
      <c r="I38" s="33"/>
      <c r="J38" s="32"/>
      <c r="K38" s="33"/>
      <c r="L38" s="33"/>
      <c r="M38" s="32"/>
      <c r="N38" s="33"/>
      <c r="O38" s="33"/>
      <c r="P38" s="33"/>
      <c r="Q38" s="28"/>
      <c r="R38" s="28"/>
      <c r="U38" s="28"/>
      <c r="V38" s="28"/>
    </row>
    <row r="39" spans="1:22">
      <c r="G39" s="33"/>
      <c r="N39" s="33"/>
      <c r="O39" s="33"/>
      <c r="P39" s="33"/>
      <c r="Q39" s="28"/>
      <c r="R39" s="28"/>
      <c r="U39" s="28"/>
      <c r="V39" s="28"/>
    </row>
    <row r="40" spans="1:22">
      <c r="G40" s="33"/>
      <c r="N40" s="33"/>
      <c r="O40" s="33"/>
      <c r="P40" s="33"/>
      <c r="Q40" s="28"/>
      <c r="R40" s="28"/>
      <c r="U40" s="28"/>
      <c r="V40" s="28"/>
    </row>
    <row r="41" spans="1:22">
      <c r="G41" s="32"/>
      <c r="N41" s="32"/>
      <c r="O41" s="32"/>
      <c r="P41" s="32"/>
    </row>
    <row r="42" spans="1:22">
      <c r="G42" s="32"/>
      <c r="N42" s="32"/>
      <c r="O42" s="32"/>
      <c r="P42" s="32"/>
    </row>
    <row r="43" spans="1:22">
      <c r="G43" s="33"/>
      <c r="N43" s="33"/>
      <c r="O43" s="33"/>
      <c r="P43" s="33"/>
      <c r="Q43" s="28"/>
      <c r="R43" s="28"/>
      <c r="U43" s="28"/>
      <c r="V43" s="28"/>
    </row>
    <row r="44" spans="1:22">
      <c r="A44" t="s">
        <v>313</v>
      </c>
      <c r="C44" s="33"/>
      <c r="D44" s="33"/>
      <c r="E44" s="33"/>
      <c r="F44" s="33"/>
      <c r="G44" s="33"/>
      <c r="N44" s="33"/>
      <c r="O44" s="33"/>
      <c r="P44" s="33"/>
      <c r="Q44" s="28"/>
      <c r="R44" s="28"/>
      <c r="U44" s="28"/>
      <c r="V44" s="28"/>
    </row>
    <row r="45" spans="1:22">
      <c r="C45" s="33"/>
      <c r="D45" s="33"/>
      <c r="E45" s="33"/>
      <c r="F45" s="33"/>
      <c r="G45" s="32"/>
      <c r="N45" s="33"/>
      <c r="O45" s="33"/>
      <c r="P45" s="33"/>
      <c r="Q45" s="28"/>
      <c r="R45" s="28"/>
      <c r="U45" s="28"/>
      <c r="V45" s="28"/>
    </row>
    <row r="46" spans="1:22">
      <c r="A46" s="43" t="s">
        <v>266</v>
      </c>
      <c r="B46" s="44"/>
      <c r="C46" s="45"/>
      <c r="D46" s="46" t="s">
        <v>267</v>
      </c>
      <c r="E46" s="47"/>
      <c r="F46" s="48"/>
      <c r="G46" s="33"/>
      <c r="N46" s="33"/>
      <c r="O46" s="33"/>
      <c r="P46" s="33"/>
      <c r="Q46" s="28"/>
      <c r="R46" s="28"/>
      <c r="U46" s="28"/>
      <c r="V46" s="28"/>
    </row>
    <row r="47" spans="1:22">
      <c r="A47" s="35" t="s">
        <v>13</v>
      </c>
      <c r="B47" s="35" t="s">
        <v>118</v>
      </c>
      <c r="C47" s="35" t="s">
        <v>270</v>
      </c>
      <c r="D47" s="36" t="s">
        <v>13</v>
      </c>
      <c r="E47" s="39" t="s">
        <v>118</v>
      </c>
      <c r="F47" s="39" t="s">
        <v>270</v>
      </c>
      <c r="G47" s="33"/>
      <c r="N47" s="33"/>
      <c r="O47" s="33"/>
      <c r="P47" s="33"/>
      <c r="Q47" s="28"/>
      <c r="R47" s="28"/>
      <c r="U47" s="28"/>
      <c r="V47" s="28"/>
    </row>
    <row r="48" spans="1:22">
      <c r="A48" s="42">
        <f>AVERAGE($E$17:$L$17)</f>
        <v>16917.097222222223</v>
      </c>
      <c r="B48" s="37">
        <f>STDEV($E$17:$L$17)</f>
        <v>2008.5466342084535</v>
      </c>
      <c r="C48" s="10">
        <f>COUNT($E$17:$L$17)</f>
        <v>8</v>
      </c>
      <c r="D48" s="42">
        <f>AVERAGE($M$18:$P$18)</f>
        <v>17647.166666666668</v>
      </c>
      <c r="E48" s="40">
        <f>STDEV($M$18:$P$18)</f>
        <v>930.56503698868437</v>
      </c>
      <c r="F48" s="10">
        <f>COUNT($M$18:$P$18)</f>
        <v>4</v>
      </c>
      <c r="G48" s="33"/>
      <c r="N48" s="33"/>
      <c r="O48" s="33"/>
      <c r="P48" s="33"/>
      <c r="Q48" s="28"/>
      <c r="R48" s="28"/>
      <c r="U48" s="28"/>
      <c r="V48" s="28"/>
    </row>
    <row r="49" spans="1:22">
      <c r="A49" s="41" t="s">
        <v>268</v>
      </c>
      <c r="B49" s="41" t="s">
        <v>269</v>
      </c>
      <c r="C49" s="41" t="s">
        <v>271</v>
      </c>
      <c r="D49" s="39" t="s">
        <v>268</v>
      </c>
      <c r="E49" s="39" t="s">
        <v>269</v>
      </c>
      <c r="F49" s="39" t="s">
        <v>271</v>
      </c>
      <c r="G49" s="32"/>
      <c r="N49" s="33"/>
      <c r="O49" s="33"/>
      <c r="P49" s="33"/>
      <c r="Q49" s="28"/>
      <c r="R49" s="28"/>
      <c r="U49" s="28"/>
      <c r="V49" s="28"/>
    </row>
    <row r="50" spans="1:22">
      <c r="A50" s="10">
        <f>MAX($E$17:$L$17)</f>
        <v>19231.666666666668</v>
      </c>
      <c r="B50" s="10">
        <f>MIN($E$17:$L$17)</f>
        <v>13182</v>
      </c>
      <c r="C50" s="10">
        <f>A50-B50</f>
        <v>6049.6666666666679</v>
      </c>
      <c r="D50" s="10">
        <f>MAX($M$18:$P$18)</f>
        <v>18693.888888888891</v>
      </c>
      <c r="E50" s="10">
        <f>MIN($M$18:$P$18)</f>
        <v>16580.777777777777</v>
      </c>
      <c r="F50" s="10">
        <f>D50-E50</f>
        <v>2113.1111111111131</v>
      </c>
      <c r="G50" s="32"/>
      <c r="H50" s="33"/>
      <c r="I50" s="33"/>
      <c r="J50" s="33"/>
      <c r="K50" s="33"/>
      <c r="L50" s="33"/>
      <c r="M50" s="33"/>
      <c r="N50" s="33"/>
      <c r="O50" s="33"/>
      <c r="P50" s="33"/>
      <c r="Q50" s="28"/>
      <c r="R50" s="28"/>
      <c r="U50" s="28"/>
      <c r="V50" s="28"/>
    </row>
    <row r="51" spans="1:22">
      <c r="A51" s="49" t="s">
        <v>19</v>
      </c>
      <c r="B51" s="49" t="s">
        <v>20</v>
      </c>
      <c r="C51" s="49" t="s">
        <v>21</v>
      </c>
      <c r="D51" s="50" t="s">
        <v>19</v>
      </c>
      <c r="E51" s="50" t="s">
        <v>20</v>
      </c>
      <c r="F51" s="50" t="s">
        <v>21</v>
      </c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28"/>
      <c r="R51" s="28"/>
      <c r="U51" s="28"/>
      <c r="V51" s="28"/>
    </row>
    <row r="52" spans="1:22">
      <c r="A52" s="10">
        <f>ROUND(SLOPE($E$17:$L$17,$E$7:$L$7),0)</f>
        <v>-648</v>
      </c>
      <c r="B52" s="10">
        <f>ROUND(INTERCEPT($E$17:$L$17,$E$7:$L$7),0)</f>
        <v>19834</v>
      </c>
      <c r="C52" s="38">
        <f>CORREL($E$7:$L$7,$E$17:$L$17)</f>
        <v>-0.79056253846202518</v>
      </c>
      <c r="D52" s="10">
        <f>ROUND(SLOPE($M$18:$P$18,$M$7:$P$7),0)</f>
        <v>305</v>
      </c>
      <c r="E52" s="10">
        <f>ROUND(INTERCEPT($M$18:$P$18,$M$7:$P$7),0)</f>
        <v>14449</v>
      </c>
      <c r="F52" s="38">
        <f>CORREL($M$7:$P$7,$M$18:$P$18)</f>
        <v>0.42257864142136975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28"/>
      <c r="R52" s="28"/>
      <c r="U52" s="28"/>
      <c r="V52" s="28"/>
    </row>
    <row r="53" spans="1:22"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</row>
    <row r="54" spans="1:22"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28"/>
      <c r="R54" s="28"/>
      <c r="U54" s="28"/>
      <c r="V54" s="28"/>
    </row>
    <row r="55" spans="1:22"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28"/>
      <c r="R55" s="28"/>
      <c r="U55" s="28"/>
      <c r="V55" s="28"/>
    </row>
    <row r="56" spans="1:22">
      <c r="H56" s="33"/>
      <c r="I56" s="33"/>
      <c r="J56" s="33"/>
      <c r="K56" s="33"/>
      <c r="L56" s="33"/>
      <c r="M56" s="33"/>
      <c r="N56" s="33"/>
      <c r="O56" s="33"/>
      <c r="P56" s="33"/>
      <c r="Q56" s="28"/>
      <c r="R56" s="28"/>
      <c r="U56" s="28"/>
      <c r="V56" s="28"/>
    </row>
    <row r="57" spans="1:22">
      <c r="H57" s="32"/>
      <c r="I57" s="32"/>
      <c r="J57" s="32"/>
      <c r="K57" s="32"/>
      <c r="L57" s="32"/>
      <c r="M57" s="32"/>
      <c r="N57" s="32"/>
      <c r="O57" s="32"/>
      <c r="P57" s="32"/>
    </row>
    <row r="58" spans="1:22">
      <c r="H58" s="33"/>
      <c r="I58" s="33"/>
      <c r="J58" s="33"/>
      <c r="K58" s="33"/>
      <c r="L58" s="33"/>
      <c r="M58" s="33"/>
      <c r="N58" s="33"/>
      <c r="O58" s="33"/>
      <c r="P58" s="33"/>
      <c r="Q58" s="28"/>
      <c r="R58" s="28"/>
      <c r="U58" s="28"/>
      <c r="V58" s="28"/>
    </row>
    <row r="59" spans="1:22">
      <c r="H59" s="33"/>
      <c r="I59" s="33"/>
      <c r="J59" s="33"/>
      <c r="K59" s="33"/>
      <c r="L59" s="33"/>
      <c r="M59" s="33"/>
      <c r="N59" s="33"/>
      <c r="O59" s="33"/>
      <c r="P59" s="33"/>
      <c r="Q59" s="28"/>
      <c r="R59" s="28"/>
      <c r="U59" s="28"/>
      <c r="V59" s="28"/>
    </row>
    <row r="60" spans="1:22">
      <c r="H60" s="33"/>
      <c r="I60" s="33"/>
      <c r="J60" s="33"/>
      <c r="K60" s="33"/>
      <c r="L60" s="33"/>
      <c r="M60" s="33"/>
      <c r="N60" s="33"/>
      <c r="O60" s="33"/>
      <c r="P60" s="33"/>
      <c r="Q60" s="28"/>
      <c r="R60" s="28"/>
      <c r="U60" s="28"/>
      <c r="V60" s="28"/>
    </row>
    <row r="61" spans="1:22">
      <c r="H61" s="32"/>
      <c r="I61" s="32"/>
      <c r="J61" s="32"/>
      <c r="K61" s="32"/>
      <c r="L61" s="32"/>
      <c r="M61" s="32"/>
      <c r="N61" s="32"/>
      <c r="O61" s="32"/>
      <c r="P61" s="32"/>
    </row>
    <row r="62" spans="1:22">
      <c r="H62" s="32"/>
      <c r="I62" s="32"/>
      <c r="J62" s="32"/>
      <c r="K62" s="32"/>
      <c r="L62" s="32"/>
      <c r="M62" s="32"/>
      <c r="N62" s="32"/>
      <c r="O62" s="32"/>
      <c r="P62" s="32"/>
    </row>
    <row r="63" spans="1:22">
      <c r="H63" s="33"/>
      <c r="I63" s="33"/>
      <c r="J63" s="33"/>
      <c r="K63" s="33"/>
      <c r="L63" s="33"/>
      <c r="M63" s="33"/>
      <c r="N63" s="33"/>
      <c r="O63" s="33"/>
      <c r="P63" s="33"/>
      <c r="Q63" s="28"/>
      <c r="R63" s="28"/>
      <c r="U63" s="28"/>
      <c r="V63" s="28"/>
    </row>
    <row r="64" spans="1:22">
      <c r="H64" s="33"/>
      <c r="I64" s="33"/>
      <c r="J64" s="33"/>
      <c r="K64" s="33"/>
      <c r="L64" s="33"/>
      <c r="M64" s="33"/>
      <c r="N64" s="33"/>
      <c r="O64" s="33"/>
      <c r="P64" s="33"/>
      <c r="Q64" s="28"/>
      <c r="R64" s="28"/>
      <c r="U64" s="28"/>
      <c r="V64" s="28"/>
    </row>
    <row r="65" spans="3:22"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28"/>
      <c r="R65" s="28"/>
      <c r="U65" s="28"/>
      <c r="V65" s="28"/>
    </row>
    <row r="66" spans="3:22"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28"/>
      <c r="R66" s="28"/>
      <c r="U66" s="28"/>
      <c r="V66" s="28"/>
    </row>
    <row r="67" spans="3:22"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28"/>
      <c r="R67" s="28"/>
      <c r="U67" s="28"/>
      <c r="V67" s="28"/>
    </row>
    <row r="68" spans="3:22"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</row>
    <row r="69" spans="3:22"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</row>
    <row r="70" spans="3:22"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</row>
    <row r="71" spans="3:22"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</row>
    <row r="72" spans="3:22"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</row>
    <row r="73" spans="3:22"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3:22"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3:22"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</row>
    <row r="76" spans="3:22"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</row>
    <row r="77" spans="3:22"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</row>
    <row r="78" spans="3:22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3:22"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</row>
    <row r="80" spans="3:22"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3:16"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</row>
    <row r="82" spans="3:16"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</row>
    <row r="83" spans="3:16"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3:16"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</row>
    <row r="85" spans="3:16"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</row>
    <row r="86" spans="3:16"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</row>
    <row r="87" spans="3:16"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</row>
    <row r="88" spans="3:16"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</row>
    <row r="89" spans="3:16"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</row>
    <row r="90" spans="3:16"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3:16"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</row>
    <row r="92" spans="3:16"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</row>
    <row r="93" spans="3:16"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</row>
    <row r="94" spans="3:16"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</row>
    <row r="95" spans="3:16"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</row>
    <row r="96" spans="3:16"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</row>
    <row r="97" spans="3:16"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</row>
    <row r="98" spans="3:16"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</row>
    <row r="99" spans="3:16"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</row>
    <row r="100" spans="3:16"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</row>
    <row r="101" spans="3:16"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J16"/>
  <sheetViews>
    <sheetView workbookViewId="0"/>
  </sheetViews>
  <sheetFormatPr defaultRowHeight="13.5"/>
  <cols>
    <col min="1" max="1" width="3.125" customWidth="1"/>
  </cols>
  <sheetData>
    <row r="2" spans="1:10">
      <c r="A2" t="s">
        <v>310</v>
      </c>
    </row>
    <row r="3" spans="1:10">
      <c r="A3" s="13" t="s">
        <v>37</v>
      </c>
    </row>
    <row r="5" spans="1:10">
      <c r="B5" t="s">
        <v>36</v>
      </c>
    </row>
    <row r="6" spans="1:10">
      <c r="A6" s="12"/>
      <c r="B6" s="61" t="s">
        <v>8</v>
      </c>
      <c r="C6" s="62" t="s">
        <v>9</v>
      </c>
      <c r="D6" s="62" t="s">
        <v>10</v>
      </c>
      <c r="E6" s="4" t="s">
        <v>0</v>
      </c>
      <c r="F6" s="4" t="s">
        <v>1</v>
      </c>
      <c r="G6" s="4" t="s">
        <v>2</v>
      </c>
      <c r="H6" s="4" t="s">
        <v>3</v>
      </c>
      <c r="I6" s="4" t="s">
        <v>4</v>
      </c>
      <c r="J6" s="4" t="s">
        <v>5</v>
      </c>
    </row>
    <row r="7" spans="1:10">
      <c r="A7" s="11" t="s">
        <v>28</v>
      </c>
      <c r="B7" s="5" t="s">
        <v>6</v>
      </c>
      <c r="C7" s="5" t="s">
        <v>6</v>
      </c>
      <c r="D7" s="5" t="s">
        <v>7</v>
      </c>
      <c r="E7" s="9">
        <v>944612</v>
      </c>
      <c r="F7" s="9">
        <v>1856</v>
      </c>
      <c r="G7" s="9">
        <v>1444</v>
      </c>
      <c r="H7" s="10">
        <v>1444</v>
      </c>
      <c r="I7" s="10">
        <v>654</v>
      </c>
      <c r="J7" s="10">
        <v>1420</v>
      </c>
    </row>
    <row r="8" spans="1:10">
      <c r="A8" s="11" t="s">
        <v>29</v>
      </c>
      <c r="B8" s="5" t="s">
        <v>6</v>
      </c>
      <c r="C8" s="5" t="s">
        <v>6</v>
      </c>
      <c r="D8" s="5" t="s">
        <v>6</v>
      </c>
      <c r="E8" s="9">
        <v>943546</v>
      </c>
      <c r="F8" s="9">
        <v>3488</v>
      </c>
      <c r="G8" s="9">
        <v>1877</v>
      </c>
      <c r="H8" s="10">
        <v>1877</v>
      </c>
      <c r="I8" s="10">
        <v>503</v>
      </c>
      <c r="J8" s="10">
        <v>1887</v>
      </c>
    </row>
    <row r="9" spans="1:10">
      <c r="A9" s="11" t="s">
        <v>30</v>
      </c>
      <c r="B9" s="5" t="s">
        <v>6</v>
      </c>
      <c r="C9" s="5" t="s">
        <v>7</v>
      </c>
      <c r="D9" s="5" t="s">
        <v>6</v>
      </c>
      <c r="E9" s="9">
        <v>469456</v>
      </c>
      <c r="F9" s="9">
        <v>1912</v>
      </c>
      <c r="G9" s="9">
        <v>802</v>
      </c>
      <c r="H9" s="10">
        <v>802</v>
      </c>
      <c r="I9" s="10">
        <v>585</v>
      </c>
      <c r="J9" s="10">
        <v>793</v>
      </c>
    </row>
    <row r="10" spans="1:10">
      <c r="A10" s="11" t="s">
        <v>31</v>
      </c>
      <c r="B10" s="5" t="s">
        <v>6</v>
      </c>
      <c r="C10" s="5" t="s">
        <v>7</v>
      </c>
      <c r="D10" s="5" t="s">
        <v>7</v>
      </c>
      <c r="E10" s="9">
        <v>445324</v>
      </c>
      <c r="F10" s="9">
        <v>902</v>
      </c>
      <c r="G10" s="9">
        <v>594</v>
      </c>
      <c r="H10" s="10">
        <v>594</v>
      </c>
      <c r="I10" s="10">
        <v>750</v>
      </c>
      <c r="J10" s="10">
        <v>605</v>
      </c>
    </row>
    <row r="11" spans="1:10">
      <c r="A11" s="11" t="s">
        <v>32</v>
      </c>
      <c r="B11" s="5" t="s">
        <v>7</v>
      </c>
      <c r="C11" s="5" t="s">
        <v>6</v>
      </c>
      <c r="D11" s="5" t="s">
        <v>6</v>
      </c>
      <c r="E11" s="9">
        <v>265678</v>
      </c>
      <c r="F11" s="9">
        <v>823</v>
      </c>
      <c r="G11" s="9">
        <v>206</v>
      </c>
      <c r="H11" s="10">
        <v>533</v>
      </c>
      <c r="I11" s="10">
        <v>498</v>
      </c>
      <c r="J11" s="10">
        <v>200</v>
      </c>
    </row>
    <row r="12" spans="1:10">
      <c r="A12" s="11" t="s">
        <v>33</v>
      </c>
      <c r="B12" s="5" t="s">
        <v>7</v>
      </c>
      <c r="C12" s="5" t="s">
        <v>6</v>
      </c>
      <c r="D12" s="5" t="s">
        <v>7</v>
      </c>
      <c r="E12" s="9">
        <v>254347</v>
      </c>
      <c r="F12" s="9">
        <v>398</v>
      </c>
      <c r="G12" s="9">
        <v>152</v>
      </c>
      <c r="H12" s="10">
        <v>354</v>
      </c>
      <c r="I12" s="10">
        <v>718</v>
      </c>
      <c r="J12" s="10">
        <v>185</v>
      </c>
    </row>
    <row r="13" spans="1:10">
      <c r="A13" s="11" t="s">
        <v>34</v>
      </c>
      <c r="B13" s="5" t="s">
        <v>7</v>
      </c>
      <c r="C13" s="5" t="s">
        <v>7</v>
      </c>
      <c r="D13" s="5" t="s">
        <v>7</v>
      </c>
      <c r="E13" s="9">
        <v>190442</v>
      </c>
      <c r="F13" s="9">
        <v>365</v>
      </c>
      <c r="G13" s="9">
        <v>121</v>
      </c>
      <c r="H13" s="10">
        <v>273</v>
      </c>
      <c r="I13" s="10">
        <v>698</v>
      </c>
      <c r="J13" s="10">
        <v>118</v>
      </c>
    </row>
    <row r="14" spans="1:10">
      <c r="A14" s="11" t="s">
        <v>35</v>
      </c>
      <c r="B14" s="5" t="s">
        <v>7</v>
      </c>
      <c r="C14" s="5" t="s">
        <v>7</v>
      </c>
      <c r="D14" s="5" t="s">
        <v>6</v>
      </c>
      <c r="E14" s="9">
        <v>145874</v>
      </c>
      <c r="F14" s="9">
        <v>515</v>
      </c>
      <c r="G14" s="9">
        <v>133</v>
      </c>
      <c r="H14" s="10">
        <v>289</v>
      </c>
      <c r="I14" s="10">
        <v>505</v>
      </c>
      <c r="J14" s="10">
        <v>121</v>
      </c>
    </row>
    <row r="15" spans="1:10">
      <c r="E15" s="3"/>
      <c r="F15" s="3"/>
      <c r="G15" s="3"/>
    </row>
    <row r="16" spans="1:10">
      <c r="E16" s="3"/>
      <c r="F16" s="3"/>
      <c r="G16" s="3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１．クラスタ分析_企画・改良前</vt:lpstr>
      <vt:lpstr>２．過去の売上とのギャップが大きい商品</vt:lpstr>
      <vt:lpstr>２．売上傾向が下がり傾向な商品</vt:lpstr>
      <vt:lpstr>２．残差が負に大きい商品</vt:lpstr>
      <vt:lpstr>３．方針を決定する</vt:lpstr>
      <vt:lpstr>４．コンジョイント分析</vt:lpstr>
      <vt:lpstr>５．企画・改良の成果</vt:lpstr>
      <vt:lpstr>５．企画・改良した商品の売上</vt:lpstr>
      <vt:lpstr>５．クラスタ分析_企画・改良後</vt:lpstr>
      <vt:lpstr>５．クラスタ分析_連続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2022-06-04T12:23:22Z</dcterms:modified>
</cp:coreProperties>
</file>